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iocesedemontreal-my.sharepoint.com/personal/acharasidis_diocesemontreal_org/Documents/"/>
    </mc:Choice>
  </mc:AlternateContent>
  <xr:revisionPtr revIDLastSave="0" documentId="8_{72E5D17C-9C12-4BDF-9E8B-6E16985AD723}" xr6:coauthVersionLast="47" xr6:coauthVersionMax="47" xr10:uidLastSave="{00000000-0000-0000-0000-000000000000}"/>
  <bookViews>
    <workbookView xWindow="-120" yWindow="-120" windowWidth="29040" windowHeight="15840" xr2:uid="{48D439C1-E3F2-4105-9EEE-295C5B31A555}"/>
  </bookViews>
  <sheets>
    <sheet name="64 ans et moins" sheetId="1" r:id="rId1"/>
    <sheet name="65 ans et plus" sheetId="2" r:id="rId2"/>
  </sheets>
  <definedNames>
    <definedName name="a" localSheetId="0">'64 ans et moins'!$A$1:$I$48</definedName>
    <definedName name="b" localSheetId="1">'65 ans et plus'!$A$1:$I$48</definedName>
    <definedName name="_xlnm.Print_Area" localSheetId="0">'64 ans et moins'!$A$1:$H$48</definedName>
    <definedName name="_xlnm.Print_Area" localSheetId="1">'65 ans et plus'!$A$1:$H$48</definedName>
    <definedName name="_xlnm.Print_Titles" localSheetId="0">'64 ans et moins'!$1:$9</definedName>
    <definedName name="_xlnm.Print_Titles" localSheetId="1">'65 ans et plus'!$1:$9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 l="1"/>
  <c r="G14" i="2" s="1"/>
  <c r="J14" i="2" s="1"/>
  <c r="K14" i="2" s="1"/>
  <c r="L14" i="2" s="1"/>
  <c r="F14" i="1"/>
  <c r="G14" i="1" s="1"/>
  <c r="J14" i="1" s="1"/>
  <c r="K14" i="1" s="1"/>
  <c r="L14" i="1" s="1"/>
  <c r="E16" i="2"/>
  <c r="F16" i="2" s="1"/>
  <c r="G16" i="2" s="1"/>
  <c r="J16" i="2" s="1"/>
  <c r="K16" i="2" s="1"/>
  <c r="L16" i="2" s="1"/>
  <c r="E12" i="2"/>
  <c r="F12" i="2" s="1"/>
  <c r="F22" i="1"/>
  <c r="G22" i="1" s="1"/>
  <c r="J22" i="1" s="1"/>
  <c r="K22" i="1" s="1"/>
  <c r="L22" i="1" s="1"/>
  <c r="F22" i="2"/>
  <c r="G22" i="2" s="1"/>
  <c r="J22" i="2" s="1"/>
  <c r="K22" i="2" s="1"/>
  <c r="L22" i="2" s="1"/>
  <c r="J21" i="2"/>
  <c r="K21" i="2" s="1"/>
  <c r="L21" i="2" s="1"/>
  <c r="G20" i="2"/>
  <c r="J20" i="2" s="1"/>
  <c r="K20" i="2" s="1"/>
  <c r="L20" i="2" s="1"/>
  <c r="J19" i="2"/>
  <c r="K19" i="2" s="1"/>
  <c r="L19" i="2" s="1"/>
  <c r="G18" i="2"/>
  <c r="J18" i="2" s="1"/>
  <c r="K18" i="2" s="1"/>
  <c r="L18" i="2" s="1"/>
  <c r="P17" i="2"/>
  <c r="J17" i="2"/>
  <c r="K17" i="2" s="1"/>
  <c r="L17" i="2" s="1"/>
  <c r="P16" i="2"/>
  <c r="D16" i="2"/>
  <c r="J15" i="2"/>
  <c r="K15" i="2" s="1"/>
  <c r="L15" i="2" s="1"/>
  <c r="J13" i="2"/>
  <c r="K13" i="2" s="1"/>
  <c r="L13" i="2" s="1"/>
  <c r="D12" i="2"/>
  <c r="J21" i="1"/>
  <c r="K21" i="1" s="1"/>
  <c r="L21" i="1" s="1"/>
  <c r="F20" i="1"/>
  <c r="P17" i="1" s="1"/>
  <c r="J19" i="1"/>
  <c r="K19" i="1" s="1"/>
  <c r="L19" i="1" s="1"/>
  <c r="F18" i="1"/>
  <c r="P16" i="1" s="1"/>
  <c r="J17" i="1"/>
  <c r="K17" i="1" s="1"/>
  <c r="L17" i="1" s="1"/>
  <c r="D16" i="1"/>
  <c r="E16" i="1" s="1"/>
  <c r="F16" i="1" s="1"/>
  <c r="G16" i="1" s="1"/>
  <c r="J16" i="1" s="1"/>
  <c r="K16" i="1" s="1"/>
  <c r="L16" i="1" s="1"/>
  <c r="J15" i="1"/>
  <c r="K15" i="1" s="1"/>
  <c r="L15" i="1" s="1"/>
  <c r="J13" i="1"/>
  <c r="K13" i="1" s="1"/>
  <c r="L13" i="1" s="1"/>
  <c r="D12" i="1"/>
  <c r="E12" i="1" s="1"/>
  <c r="F12" i="1" s="1"/>
  <c r="G12" i="2" l="1"/>
  <c r="G33" i="2"/>
  <c r="G36" i="2"/>
  <c r="G36" i="1"/>
  <c r="G12" i="1"/>
  <c r="G33" i="1"/>
  <c r="G20" i="1"/>
  <c r="J20" i="1" s="1"/>
  <c r="K20" i="1" s="1"/>
  <c r="L20" i="1" s="1"/>
  <c r="G18" i="1"/>
  <c r="J18" i="1" s="1"/>
  <c r="K18" i="1" s="1"/>
  <c r="L18" i="1" s="1"/>
  <c r="I36" i="2" l="1"/>
  <c r="G48" i="2"/>
  <c r="H48" i="2" s="1"/>
  <c r="H36" i="2"/>
  <c r="H33" i="2"/>
  <c r="G46" i="2"/>
  <c r="H46" i="2" s="1"/>
  <c r="I33" i="2"/>
  <c r="G27" i="2"/>
  <c r="J12" i="2"/>
  <c r="K12" i="2" s="1"/>
  <c r="L12" i="2" s="1"/>
  <c r="I33" i="1"/>
  <c r="H33" i="1"/>
  <c r="G46" i="1"/>
  <c r="H46" i="1" s="1"/>
  <c r="J12" i="1"/>
  <c r="K12" i="1" s="1"/>
  <c r="L12" i="1" s="1"/>
  <c r="G27" i="1"/>
  <c r="I36" i="1"/>
  <c r="H36" i="1"/>
  <c r="G48" i="1"/>
  <c r="H48" i="1" s="1"/>
  <c r="F48" i="2" l="1"/>
  <c r="E48" i="2"/>
  <c r="G29" i="2"/>
  <c r="P11" i="2"/>
  <c r="G28" i="2"/>
  <c r="I27" i="2"/>
  <c r="H27" i="2"/>
  <c r="G42" i="2"/>
  <c r="F46" i="2"/>
  <c r="E46" i="2"/>
  <c r="G29" i="1"/>
  <c r="P11" i="1"/>
  <c r="G28" i="1"/>
  <c r="I27" i="1"/>
  <c r="G42" i="1"/>
  <c r="H27" i="1"/>
  <c r="F46" i="1"/>
  <c r="E46" i="1"/>
  <c r="F48" i="1"/>
  <c r="E48" i="1"/>
  <c r="G44" i="2" l="1"/>
  <c r="H44" i="2" s="1"/>
  <c r="H42" i="2"/>
  <c r="P13" i="2"/>
  <c r="P14" i="2"/>
  <c r="P18" i="2" s="1"/>
  <c r="S20" i="2" s="1"/>
  <c r="I29" i="2"/>
  <c r="H29" i="2"/>
  <c r="I28" i="2"/>
  <c r="H28" i="2"/>
  <c r="G44" i="1"/>
  <c r="H44" i="1" s="1"/>
  <c r="H42" i="1"/>
  <c r="I28" i="1"/>
  <c r="H28" i="1"/>
  <c r="P14" i="1"/>
  <c r="P18" i="1" s="1"/>
  <c r="S20" i="1" s="1"/>
  <c r="P13" i="1"/>
  <c r="I29" i="1"/>
  <c r="H29" i="1"/>
  <c r="F42" i="2" l="1"/>
  <c r="E42" i="2"/>
  <c r="F44" i="2"/>
  <c r="E44" i="2"/>
  <c r="F42" i="1"/>
  <c r="E42" i="1"/>
  <c r="F44" i="1"/>
  <c r="E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Louise Labbé</author>
  </authors>
  <commentList>
    <comment ref="M11" authorId="0" shapeId="0" xr:uid="{8713A722-5D2F-46CE-9808-EA4108EE6B47}">
      <text>
        <r>
          <rPr>
            <b/>
            <sz val="9"/>
            <color indexed="81"/>
            <rFont val="Tahoma"/>
            <family val="2"/>
          </rPr>
          <t>Louise Labbé:</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Labbé</author>
    <author>Stéphanie Woo</author>
  </authors>
  <commentList>
    <comment ref="M11" authorId="0" shapeId="0" xr:uid="{8895A468-B619-4581-AFDB-82CAD9441E71}">
      <text>
        <r>
          <rPr>
            <b/>
            <sz val="9"/>
            <color indexed="81"/>
            <rFont val="Tahoma"/>
            <family val="2"/>
          </rPr>
          <t>Louise Labbé:</t>
        </r>
        <r>
          <rPr>
            <sz val="9"/>
            <color indexed="81"/>
            <rFont val="Tahoma"/>
            <family val="2"/>
          </rPr>
          <t xml:space="preserve">
</t>
        </r>
      </text>
    </comment>
    <comment ref="A12" authorId="1" shapeId="0" xr:uid="{FE1B5FF0-4E80-45B1-9F32-F765D7CFF9D5}">
      <text>
        <r>
          <rPr>
            <b/>
            <sz val="9"/>
            <color indexed="81"/>
            <rFont val="Tahoma"/>
            <family val="2"/>
          </rPr>
          <t>Stéphanie Woo:</t>
        </r>
        <r>
          <rPr>
            <sz val="9"/>
            <color indexed="81"/>
            <rFont val="Tahoma"/>
            <family val="2"/>
          </rPr>
          <t xml:space="preserve">
Le salaire annuel seulement est non 2 fois le salaire comme pour les 64 ans et moins, car réduit de moitié à 65 ans.
</t>
        </r>
      </text>
    </comment>
    <comment ref="A16" authorId="1" shapeId="0" xr:uid="{C74DDE16-790E-475B-A9CF-E143BD1EC9DA}">
      <text>
        <r>
          <rPr>
            <b/>
            <sz val="9"/>
            <color indexed="81"/>
            <rFont val="Tahoma"/>
            <family val="2"/>
          </rPr>
          <t>Stéphanie Woo:</t>
        </r>
        <r>
          <rPr>
            <sz val="9"/>
            <color indexed="81"/>
            <rFont val="Tahoma"/>
            <family val="2"/>
          </rPr>
          <t xml:space="preserve">
Le salaire annuel seulement est non 2 fois le salaire comme pour les 64 ans et moins, car réduit de moitié à 65 ans.</t>
        </r>
      </text>
    </comment>
  </commentList>
</comments>
</file>

<file path=xl/sharedStrings.xml><?xml version="1.0" encoding="utf-8"?>
<sst xmlns="http://schemas.openxmlformats.org/spreadsheetml/2006/main" count="137" uniqueCount="75">
  <si>
    <t>Assurance collective - Fabriques</t>
  </si>
  <si>
    <t xml:space="preserve">Paroisse : </t>
  </si>
  <si>
    <t xml:space="preserve">Prénom et NOM : </t>
  </si>
  <si>
    <t xml:space="preserve">Salaire annuel : </t>
  </si>
  <si>
    <t>Type de protection =&gt;</t>
  </si>
  <si>
    <t>Familiale</t>
  </si>
  <si>
    <t>POUR LE CALCUL DE L'AVANTAGE IMPOSABLE</t>
  </si>
  <si>
    <t>Prime + taxes</t>
  </si>
  <si>
    <t>Prime annuelle</t>
  </si>
  <si>
    <t>EXEMPLE</t>
  </si>
  <si>
    <t xml:space="preserve">TOTAL DE PRIME </t>
  </si>
  <si>
    <t>mensuel</t>
  </si>
  <si>
    <t>Assurance vie des employés</t>
  </si>
  <si>
    <t>EMPLOYÉ</t>
  </si>
  <si>
    <t>Assurance vie des personnes à charge</t>
  </si>
  <si>
    <t>EMPLOYEUR</t>
  </si>
  <si>
    <t xml:space="preserve">moins </t>
  </si>
  <si>
    <t>Assurance décès et mutilation par accident</t>
  </si>
  <si>
    <t>ass. inv long terme</t>
  </si>
  <si>
    <t xml:space="preserve">Assurance invalidité de court durée </t>
  </si>
  <si>
    <t>provincial</t>
  </si>
  <si>
    <t>DEVIENT L'AVANTAGE IMPOSABLE</t>
  </si>
  <si>
    <t xml:space="preserve">mensuel </t>
  </si>
  <si>
    <t xml:space="preserve">par 26 periodes </t>
  </si>
  <si>
    <t>Assurance maladie (soins médicaux)</t>
  </si>
  <si>
    <t>1 avril au 31 dec.</t>
  </si>
  <si>
    <t>Assurance MALADIE (soins médicaux)</t>
  </si>
  <si>
    <t>Prime mensuelle</t>
  </si>
  <si>
    <t>Prime ANNUELLE</t>
  </si>
  <si>
    <t>Prime 2023</t>
  </si>
  <si>
    <t>Individuelle</t>
  </si>
  <si>
    <t xml:space="preserve">Prime totale : </t>
  </si>
  <si>
    <t xml:space="preserve">Part employé : </t>
  </si>
  <si>
    <t>Sans Ass. Maladie ni Soins médicaux</t>
  </si>
  <si>
    <t xml:space="preserve">Part employeur : </t>
  </si>
  <si>
    <t>Période</t>
  </si>
  <si>
    <t>Taux</t>
  </si>
  <si>
    <t>Mensuel</t>
  </si>
  <si>
    <t>Annuel</t>
  </si>
  <si>
    <t>Ass. Vie de base de l'employé (Ass. VIE)</t>
  </si>
  <si>
    <t>Calcul Avantage Imposable (Provincial)</t>
  </si>
  <si>
    <t>Ass. Décès Mutilation Accident (DMA)</t>
  </si>
  <si>
    <t>(Ass. VIE + DMA + Vie PAC + MALADIE)*1.09</t>
  </si>
  <si>
    <t>Ass. Vie des Pers. À charges (Vie PAC)</t>
  </si>
  <si>
    <t>Invalidité courte durée</t>
  </si>
  <si>
    <t>Calcul Avantage Imposable (Fédéral)</t>
  </si>
  <si>
    <t>Invalidité longue durée</t>
  </si>
  <si>
    <t>(Ass. Vie + DMA + Vie PAC)*1.09</t>
  </si>
  <si>
    <t>Taxes</t>
  </si>
  <si>
    <t>24 Périodes</t>
  </si>
  <si>
    <t>26 Périodes</t>
  </si>
  <si>
    <t>PRIME de l'EMPLOYÉ</t>
  </si>
  <si>
    <t xml:space="preserve">PRIME de l'EMPLOYEUR </t>
  </si>
  <si>
    <t>AVANTAGE IMPOSABLE PROVINCIAL</t>
  </si>
  <si>
    <t>AVANTAGE IMPOSABLE FÉDÉRAL</t>
  </si>
  <si>
    <t>Prime+ taxes</t>
  </si>
  <si>
    <t>Assurance vie des employés*</t>
  </si>
  <si>
    <t>Assurance décès et mutilation par accident*</t>
  </si>
  <si>
    <r>
      <t>Assurance invalidité de court durée (</t>
    </r>
    <r>
      <rPr>
        <sz val="12"/>
        <color rgb="FFFF0000"/>
        <rFont val="Arial"/>
        <family val="2"/>
      </rPr>
      <t>Non admissible - FIN à 65 ans</t>
    </r>
    <r>
      <rPr>
        <sz val="12"/>
        <rFont val="Arial"/>
        <family val="2"/>
      </rPr>
      <t>)</t>
    </r>
  </si>
  <si>
    <r>
      <t>Assurance invalidité de longue durée (</t>
    </r>
    <r>
      <rPr>
        <sz val="12"/>
        <color rgb="FFFF0000"/>
        <rFont val="Arial"/>
        <family val="2"/>
      </rPr>
      <t>Non admissible - FIN à 65 ans</t>
    </r>
    <r>
      <rPr>
        <sz val="12"/>
        <rFont val="Arial"/>
        <family val="2"/>
      </rPr>
      <t>)</t>
    </r>
  </si>
  <si>
    <t>Assurance maladie</t>
  </si>
  <si>
    <t xml:space="preserve"> * : Une seule fois le salaire annuel et non 2 fois le salaire comme pour les 64 ans et moins, car réduit de moitié à 65 ans.</t>
  </si>
  <si>
    <t>Ass. Décès Mutilation A. (DMA)</t>
  </si>
  <si>
    <t>(ASS.VIE+DMA+VIE PAC+MALADIE)* 1.09</t>
  </si>
  <si>
    <t>Ass. Vie des Pers. à charge (Vie PAC)</t>
  </si>
  <si>
    <t>N/A</t>
  </si>
  <si>
    <t>Calcul av.fédéral</t>
  </si>
  <si>
    <t>(Vie + Vie PAC + DMA)*1,09</t>
  </si>
  <si>
    <r>
      <rPr>
        <b/>
        <u/>
        <sz val="12"/>
        <rFont val="Arial"/>
        <family val="2"/>
      </rPr>
      <t>Note importante</t>
    </r>
    <r>
      <rPr>
        <b/>
        <sz val="12"/>
        <rFont val="Arial"/>
        <family val="2"/>
      </rPr>
      <t xml:space="preserve"> :</t>
    </r>
    <r>
      <rPr>
        <b/>
        <sz val="12"/>
        <color rgb="FFFF0000"/>
        <rFont val="Arial"/>
        <family val="2"/>
      </rPr>
      <t xml:space="preserve"> </t>
    </r>
    <r>
      <rPr>
        <b/>
        <sz val="12"/>
        <color rgb="FF0000FF"/>
        <rFont val="Arial"/>
        <family val="2"/>
      </rPr>
      <t>Si l'employé(e) aura 65 ans en 2025, contacter le Diocèse cinq à six mois à l'avance pour prévoir les ajustements.</t>
    </r>
  </si>
  <si>
    <t xml:space="preserve">          Prime</t>
  </si>
  <si>
    <r>
      <t>Assurance invalidité de longue durée</t>
    </r>
    <r>
      <rPr>
        <b/>
        <i/>
        <vertAlign val="superscript"/>
        <sz val="12"/>
        <rFont val="Arial"/>
        <family val="2"/>
      </rPr>
      <t>1</t>
    </r>
  </si>
  <si>
    <r>
      <rPr>
        <b/>
        <i/>
        <vertAlign val="superscript"/>
        <sz val="10"/>
        <rFont val="Arial"/>
        <family val="2"/>
      </rPr>
      <t>1</t>
    </r>
    <r>
      <rPr>
        <sz val="10"/>
        <rFont val="Arial"/>
        <family val="2"/>
      </rPr>
      <t xml:space="preserve"> : Prendre note que 17 semaines avant le 65e anniversaire de l'adhérent, l'assurance invalidité de longue durée n'est plus admissible. Donc, non facturée.</t>
    </r>
  </si>
  <si>
    <t>* * * Si vous désirez imprimer ce document de deux pages, prendre note que la configuration est telle que toutes les colonnes sont ajustées à une page. Assurez-vous d’avoir la même configuration pour que l’impression se fasse tel que le tout apparaît à l’écran. * * *</t>
  </si>
  <si>
    <r>
      <rPr>
        <b/>
        <u/>
        <sz val="12"/>
        <rFont val="Arial"/>
        <family val="2"/>
      </rPr>
      <t>Note importante</t>
    </r>
    <r>
      <rPr>
        <b/>
        <sz val="12"/>
        <rFont val="Arial"/>
        <family val="2"/>
      </rPr>
      <t xml:space="preserve"> :</t>
    </r>
    <r>
      <rPr>
        <b/>
        <sz val="12"/>
        <color rgb="FFFF0000"/>
        <rFont val="Arial"/>
        <family val="2"/>
      </rPr>
      <t xml:space="preserve"> </t>
    </r>
    <r>
      <rPr>
        <b/>
        <sz val="12"/>
        <color rgb="FF0000FF"/>
        <rFont val="Arial"/>
        <family val="2"/>
      </rPr>
      <t>utiliser cette page de calcul seulement pour l'employé(e) âgé(e) entre 65 ans et 69 ans au 31 décembre 2025. Sinon, contacter le Diocèse si l'employé(e) aura 65 ans en 2026 ou a 70 ans et plus au 1er janvier 2026.</t>
    </r>
  </si>
  <si>
    <t>ANNÉE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</si>
</sst>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quot;$&quot;_ ;_ * \(#,##0.00\)\ &quot;$&quot;_ ;_ * &quot;-&quot;??_)\ &quot;$&quot;_ ;_ @_ "/>
    <numFmt numFmtId="165" formatCode="#,##0.00\ &quot;$&quot;;[Red]#,##0.00\ &quot;$&quot;"/>
    <numFmt numFmtId="166" formatCode="#,##0.00\ &quot;$&quot;"/>
    <numFmt numFmtId="167" formatCode="0.000"/>
  </numFmts>
  <fonts count="31" x14ac:knownFonts="1">
    <font>
      <sz val="10"/>
      <name val="Arial"/>
    </font>
    <font>
      <b/>
      <i/>
      <sz val="22"/>
      <name val="Arial"/>
      <family val="2"/>
    </font>
    <font>
      <b/>
      <sz val="22"/>
      <name val="Arial"/>
      <family val="2"/>
    </font>
    <font>
      <b/>
      <i/>
      <sz val="16"/>
      <name val="Arial"/>
      <family val="2"/>
    </font>
    <font>
      <b/>
      <sz val="14"/>
      <name val="Arial"/>
      <family val="2"/>
    </font>
    <font>
      <b/>
      <i/>
      <sz val="12"/>
      <name val="Arial"/>
      <family val="2"/>
    </font>
    <font>
      <b/>
      <sz val="14"/>
      <color rgb="FF0000FF"/>
      <name val="Calibri"/>
      <family val="2"/>
    </font>
    <font>
      <b/>
      <u/>
      <sz val="10"/>
      <name val="Arial"/>
      <family val="2"/>
    </font>
    <font>
      <sz val="14"/>
      <name val="Arial"/>
      <family val="2"/>
    </font>
    <font>
      <b/>
      <sz val="12"/>
      <color rgb="FF0000FF"/>
      <name val="Arial"/>
      <family val="2"/>
    </font>
    <font>
      <sz val="10"/>
      <name val="Arial"/>
      <family val="2"/>
    </font>
    <font>
      <b/>
      <sz val="10"/>
      <color rgb="FFFF0000"/>
      <name val="Arial"/>
      <family val="2"/>
    </font>
    <font>
      <b/>
      <sz val="10"/>
      <name val="Arial"/>
      <family val="2"/>
    </font>
    <font>
      <sz val="12"/>
      <name val="Arial"/>
      <family val="2"/>
    </font>
    <font>
      <b/>
      <sz val="12"/>
      <name val="Arial"/>
      <family val="2"/>
    </font>
    <font>
      <i/>
      <sz val="10"/>
      <name val="Arial"/>
      <family val="2"/>
    </font>
    <font>
      <b/>
      <sz val="8"/>
      <color rgb="FFFF0000"/>
      <name val="Arial"/>
      <family val="2"/>
    </font>
    <font>
      <b/>
      <sz val="10"/>
      <color rgb="FF0000FF"/>
      <name val="Arial"/>
      <family val="2"/>
    </font>
    <font>
      <sz val="9"/>
      <name val="Arial"/>
      <family val="2"/>
    </font>
    <font>
      <u/>
      <sz val="10"/>
      <name val="Arial"/>
      <family val="2"/>
    </font>
    <font>
      <u/>
      <sz val="9"/>
      <name val="Arial"/>
      <family val="2"/>
    </font>
    <font>
      <b/>
      <sz val="9"/>
      <color indexed="81"/>
      <name val="Tahoma"/>
      <family val="2"/>
    </font>
    <font>
      <sz val="9"/>
      <color indexed="81"/>
      <name val="Tahoma"/>
      <family val="2"/>
    </font>
    <font>
      <b/>
      <sz val="12"/>
      <color rgb="FF0000FF"/>
      <name val="Calibri"/>
      <family val="2"/>
    </font>
    <font>
      <sz val="12"/>
      <color rgb="FFFF0000"/>
      <name val="Arial"/>
      <family val="2"/>
    </font>
    <font>
      <b/>
      <sz val="12"/>
      <color rgb="FFFF0000"/>
      <name val="Arial"/>
      <family val="2"/>
    </font>
    <font>
      <b/>
      <u/>
      <sz val="12"/>
      <name val="Arial"/>
      <family val="2"/>
    </font>
    <font>
      <b/>
      <i/>
      <vertAlign val="superscript"/>
      <sz val="12"/>
      <name val="Arial"/>
      <family val="2"/>
    </font>
    <font>
      <b/>
      <i/>
      <vertAlign val="superscript"/>
      <sz val="10"/>
      <name val="Arial"/>
      <family val="2"/>
    </font>
    <font>
      <b/>
      <i/>
      <sz val="10"/>
      <name val="Arial"/>
      <family val="2"/>
    </font>
    <font>
      <b/>
      <i/>
      <sz val="11"/>
      <name val="Arial"/>
      <family val="2"/>
    </font>
  </fonts>
  <fills count="7">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CCFF"/>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164" fontId="10" fillId="0" borderId="0" applyFont="0" applyFill="0" applyBorder="0" applyAlignment="0" applyProtection="0"/>
  </cellStyleXfs>
  <cellXfs count="181">
    <xf numFmtId="0" fontId="0" fillId="0" borderId="0" xfId="0"/>
    <xf numFmtId="0" fontId="0" fillId="0" borderId="0" xfId="0" applyAlignment="1">
      <alignment vertical="center"/>
    </xf>
    <xf numFmtId="165" fontId="0" fillId="0" borderId="0" xfId="0" applyNumberFormat="1" applyAlignment="1">
      <alignment vertical="center"/>
    </xf>
    <xf numFmtId="165" fontId="10" fillId="0" borderId="0" xfId="0" applyNumberFormat="1" applyFont="1" applyAlignment="1">
      <alignment horizontal="center" vertical="center"/>
    </xf>
    <xf numFmtId="0" fontId="12" fillId="0" borderId="1" xfId="0" applyFont="1" applyBorder="1" applyAlignment="1">
      <alignment vertical="center"/>
    </xf>
    <xf numFmtId="0" fontId="12" fillId="0" borderId="2" xfId="0" applyFont="1" applyBorder="1" applyAlignment="1">
      <alignment vertical="center"/>
    </xf>
    <xf numFmtId="0" fontId="0" fillId="0" borderId="2" xfId="0" applyBorder="1" applyAlignment="1">
      <alignment vertical="center"/>
    </xf>
    <xf numFmtId="165" fontId="0" fillId="0" borderId="2" xfId="0" applyNumberForma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65" fontId="0" fillId="0" borderId="7" xfId="0" applyNumberFormat="1" applyBorder="1" applyAlignment="1">
      <alignment vertical="center"/>
    </xf>
    <xf numFmtId="0" fontId="0" fillId="0" borderId="8" xfId="0" applyBorder="1" applyAlignment="1">
      <alignment vertical="center"/>
    </xf>
    <xf numFmtId="0" fontId="0" fillId="0" borderId="7" xfId="0" applyBorder="1" applyAlignment="1">
      <alignment vertical="center"/>
    </xf>
    <xf numFmtId="165" fontId="0" fillId="0" borderId="9" xfId="0" applyNumberFormat="1" applyBorder="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0" fontId="12" fillId="2" borderId="0" xfId="0" applyFont="1" applyFill="1" applyAlignment="1">
      <alignment horizontal="center" vertical="center"/>
    </xf>
    <xf numFmtId="165" fontId="0" fillId="0" borderId="14" xfId="0" applyNumberFormat="1" applyBorder="1" applyAlignment="1">
      <alignment horizontal="center" vertical="center"/>
    </xf>
    <xf numFmtId="166" fontId="12" fillId="0" borderId="0" xfId="0" applyNumberFormat="1" applyFont="1" applyAlignment="1">
      <alignment horizontal="center" vertical="center"/>
    </xf>
    <xf numFmtId="165" fontId="20" fillId="0" borderId="0" xfId="0" applyNumberFormat="1" applyFont="1" applyAlignment="1">
      <alignment horizontal="center" vertical="center"/>
    </xf>
    <xf numFmtId="165" fontId="8" fillId="0" borderId="0" xfId="0" applyNumberFormat="1" applyFont="1" applyAlignment="1">
      <alignment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165" fontId="10" fillId="0" borderId="0" xfId="0" applyNumberFormat="1" applyFont="1" applyAlignment="1">
      <alignment vertical="center"/>
    </xf>
    <xf numFmtId="165" fontId="0" fillId="0" borderId="0" xfId="0" applyNumberFormat="1"/>
    <xf numFmtId="165" fontId="10" fillId="0" borderId="0" xfId="0" applyNumberFormat="1" applyFont="1" applyAlignment="1">
      <alignment horizontal="center"/>
    </xf>
    <xf numFmtId="0" fontId="12" fillId="0" borderId="1" xfId="0" applyFont="1" applyBorder="1"/>
    <xf numFmtId="0" fontId="12" fillId="0" borderId="2" xfId="0" applyFont="1" applyBorder="1"/>
    <xf numFmtId="0" fontId="0" fillId="0" borderId="2" xfId="0" applyBorder="1"/>
    <xf numFmtId="165" fontId="0" fillId="0" borderId="2" xfId="0" applyNumberFormat="1" applyBorder="1"/>
    <xf numFmtId="0" fontId="0" fillId="0" borderId="3" xfId="0" applyBorder="1"/>
    <xf numFmtId="0" fontId="0" fillId="0" borderId="5" xfId="0" applyBorder="1"/>
    <xf numFmtId="0" fontId="0" fillId="0" borderId="6" xfId="0" applyBorder="1"/>
    <xf numFmtId="165" fontId="0" fillId="0" borderId="7" xfId="0" applyNumberFormat="1" applyBorder="1"/>
    <xf numFmtId="0" fontId="0" fillId="0" borderId="8" xfId="0" applyBorder="1"/>
    <xf numFmtId="0" fontId="0" fillId="0" borderId="7" xfId="0" applyBorder="1"/>
    <xf numFmtId="165" fontId="0" fillId="0" borderId="9" xfId="0" applyNumberFormat="1" applyBorder="1"/>
    <xf numFmtId="0" fontId="0" fillId="0" borderId="0" xfId="0" applyAlignment="1">
      <alignment horizontal="center"/>
    </xf>
    <xf numFmtId="0" fontId="12" fillId="2" borderId="0" xfId="0" applyFont="1" applyFill="1" applyAlignment="1">
      <alignment horizontal="center"/>
    </xf>
    <xf numFmtId="165" fontId="12" fillId="0" borderId="14" xfId="0" applyNumberFormat="1" applyFont="1" applyBorder="1" applyAlignment="1">
      <alignment horizontal="center"/>
    </xf>
    <xf numFmtId="165" fontId="12" fillId="0" borderId="0" xfId="0" applyNumberFormat="1" applyFont="1" applyAlignment="1">
      <alignment horizontal="center"/>
    </xf>
    <xf numFmtId="166" fontId="12" fillId="0" borderId="0" xfId="0" applyNumberFormat="1" applyFont="1" applyAlignment="1">
      <alignment horizontal="center"/>
    </xf>
    <xf numFmtId="165" fontId="20" fillId="0" borderId="0" xfId="0" applyNumberFormat="1" applyFont="1" applyAlignment="1">
      <alignment horizontal="center"/>
    </xf>
    <xf numFmtId="165" fontId="8" fillId="0" borderId="0" xfId="0" applyNumberFormat="1" applyFont="1"/>
    <xf numFmtId="0" fontId="12" fillId="0" borderId="0" xfId="0" applyFont="1" applyAlignment="1">
      <alignment horizontal="center"/>
    </xf>
    <xf numFmtId="165" fontId="8" fillId="0" borderId="0" xfId="0" applyNumberFormat="1" applyFont="1" applyAlignment="1">
      <alignment horizontal="center"/>
    </xf>
    <xf numFmtId="0" fontId="12" fillId="0" borderId="0" xfId="0" applyFont="1"/>
    <xf numFmtId="165" fontId="10" fillId="0" borderId="0" xfId="0" applyNumberFormat="1"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49" fontId="7" fillId="3" borderId="0" xfId="0" applyNumberFormat="1" applyFont="1" applyFill="1" applyAlignment="1">
      <alignment horizontal="center" vertical="center"/>
    </xf>
    <xf numFmtId="0" fontId="8"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0" fontId="13" fillId="0" borderId="4" xfId="0" applyFont="1" applyBorder="1" applyAlignment="1">
      <alignment vertical="center"/>
    </xf>
    <xf numFmtId="165" fontId="13" fillId="0" borderId="4" xfId="0" applyNumberFormat="1" applyFont="1" applyBorder="1" applyAlignment="1">
      <alignment vertical="center"/>
    </xf>
    <xf numFmtId="165" fontId="14" fillId="0" borderId="4" xfId="0" applyNumberFormat="1" applyFont="1" applyBorder="1" applyAlignment="1">
      <alignment vertical="center"/>
    </xf>
    <xf numFmtId="0" fontId="13" fillId="0" borderId="0" xfId="0" applyFont="1" applyAlignment="1">
      <alignment vertical="center"/>
    </xf>
    <xf numFmtId="165" fontId="13" fillId="0" borderId="0" xfId="0" applyNumberFormat="1" applyFont="1" applyAlignment="1">
      <alignment vertical="center"/>
    </xf>
    <xf numFmtId="165" fontId="14" fillId="0" borderId="0" xfId="0" applyNumberFormat="1" applyFont="1" applyAlignment="1">
      <alignment vertical="center"/>
    </xf>
    <xf numFmtId="0" fontId="16" fillId="3" borderId="0" xfId="0" applyFont="1" applyFill="1" applyAlignment="1">
      <alignment horizontal="center" vertical="center"/>
    </xf>
    <xf numFmtId="0" fontId="10" fillId="0" borderId="12" xfId="0" applyFont="1" applyBorder="1" applyAlignment="1">
      <alignment vertical="center"/>
    </xf>
    <xf numFmtId="166" fontId="10" fillId="4" borderId="13" xfId="0" applyNumberFormat="1" applyFont="1" applyFill="1" applyBorder="1" applyAlignment="1">
      <alignment vertical="center"/>
    </xf>
    <xf numFmtId="166" fontId="10" fillId="0" borderId="0" xfId="0" applyNumberFormat="1" applyFont="1" applyAlignment="1">
      <alignment vertical="center"/>
    </xf>
    <xf numFmtId="165" fontId="5" fillId="0" borderId="14" xfId="0" applyNumberFormat="1" applyFont="1" applyBorder="1" applyAlignment="1">
      <alignment horizontal="center" vertical="center"/>
    </xf>
    <xf numFmtId="165" fontId="17" fillId="0" borderId="14" xfId="0" applyNumberFormat="1" applyFont="1" applyBorder="1" applyAlignment="1">
      <alignment horizontal="center" vertical="center"/>
    </xf>
    <xf numFmtId="0" fontId="10" fillId="0" borderId="15" xfId="0" applyFont="1" applyBorder="1" applyAlignment="1">
      <alignment vertical="center"/>
    </xf>
    <xf numFmtId="166" fontId="10" fillId="4" borderId="16" xfId="0" applyNumberFormat="1" applyFont="1" applyFill="1" applyBorder="1" applyAlignment="1">
      <alignment vertical="center"/>
    </xf>
    <xf numFmtId="165" fontId="5" fillId="0" borderId="0" xfId="0" applyNumberFormat="1" applyFont="1" applyAlignment="1">
      <alignment horizontal="center" vertical="center"/>
    </xf>
    <xf numFmtId="0" fontId="10" fillId="0" borderId="17" xfId="0" applyFont="1" applyBorder="1" applyAlignment="1">
      <alignment vertical="center"/>
    </xf>
    <xf numFmtId="166" fontId="10" fillId="0" borderId="18" xfId="0" applyNumberFormat="1" applyFont="1" applyBorder="1" applyAlignment="1">
      <alignment vertical="center"/>
    </xf>
    <xf numFmtId="0" fontId="10" fillId="0" borderId="0" xfId="0" applyFont="1" applyAlignment="1">
      <alignment vertical="center"/>
    </xf>
    <xf numFmtId="165" fontId="5" fillId="0" borderId="0" xfId="0" applyNumberFormat="1" applyFont="1" applyAlignment="1">
      <alignment vertical="center"/>
    </xf>
    <xf numFmtId="0" fontId="18" fillId="0" borderId="0" xfId="0" applyFont="1" applyAlignment="1">
      <alignment vertical="center"/>
    </xf>
    <xf numFmtId="165" fontId="19" fillId="0" borderId="0" xfId="0" applyNumberFormat="1" applyFont="1" applyAlignment="1">
      <alignment horizontal="center" vertical="center"/>
    </xf>
    <xf numFmtId="0" fontId="10" fillId="0" borderId="19" xfId="0" applyFont="1" applyBorder="1" applyAlignment="1">
      <alignment vertical="center"/>
    </xf>
    <xf numFmtId="167" fontId="0" fillId="4" borderId="13" xfId="0" applyNumberFormat="1" applyFill="1" applyBorder="1" applyAlignment="1">
      <alignment vertical="center"/>
    </xf>
    <xf numFmtId="165" fontId="13" fillId="0" borderId="0" xfId="0" applyNumberFormat="1" applyFont="1" applyAlignment="1">
      <alignment horizontal="center" vertical="center"/>
    </xf>
    <xf numFmtId="0" fontId="10" fillId="0" borderId="20" xfId="0" applyFont="1" applyBorder="1" applyAlignment="1">
      <alignment vertical="center"/>
    </xf>
    <xf numFmtId="167" fontId="0" fillId="4" borderId="21" xfId="0" applyNumberFormat="1" applyFill="1" applyBorder="1" applyAlignment="1">
      <alignment vertical="center"/>
    </xf>
    <xf numFmtId="0" fontId="13" fillId="0" borderId="0" xfId="0" applyFont="1" applyAlignment="1">
      <alignment horizontal="center" vertical="center"/>
    </xf>
    <xf numFmtId="0" fontId="10" fillId="0" borderId="22" xfId="0" applyFont="1" applyBorder="1" applyAlignment="1">
      <alignment vertical="center"/>
    </xf>
    <xf numFmtId="2" fontId="0" fillId="4" borderId="23" xfId="0" applyNumberFormat="1" applyFill="1" applyBorder="1" applyAlignment="1">
      <alignment vertical="center"/>
    </xf>
    <xf numFmtId="0" fontId="0" fillId="0" borderId="22" xfId="0" applyBorder="1" applyAlignment="1">
      <alignment vertical="center"/>
    </xf>
    <xf numFmtId="167" fontId="0" fillId="4" borderId="23" xfId="0" applyNumberFormat="1" applyFill="1" applyBorder="1" applyAlignment="1">
      <alignment vertical="center"/>
    </xf>
    <xf numFmtId="0" fontId="0" fillId="0" borderId="17" xfId="0" applyBorder="1" applyAlignment="1">
      <alignment vertical="center"/>
    </xf>
    <xf numFmtId="9" fontId="0" fillId="0" borderId="18" xfId="0" applyNumberFormat="1" applyBorder="1" applyAlignment="1">
      <alignment vertical="center"/>
    </xf>
    <xf numFmtId="0" fontId="8" fillId="0" borderId="0" xfId="0" applyFont="1" applyAlignment="1">
      <alignment horizontal="center" vertical="center"/>
    </xf>
    <xf numFmtId="9" fontId="0" fillId="0" borderId="0" xfId="0" applyNumberFormat="1" applyAlignment="1">
      <alignment vertical="center"/>
    </xf>
    <xf numFmtId="0" fontId="7" fillId="0" borderId="0" xfId="0" applyFont="1" applyAlignment="1">
      <alignment horizontal="center" vertical="center"/>
    </xf>
    <xf numFmtId="165" fontId="7"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166" fontId="9" fillId="5" borderId="0" xfId="0" applyNumberFormat="1" applyFont="1" applyFill="1" applyAlignment="1" applyProtection="1">
      <alignment horizontal="center" vertical="center"/>
      <protection locked="0"/>
    </xf>
    <xf numFmtId="166" fontId="9" fillId="5" borderId="0" xfId="0" applyNumberFormat="1" applyFont="1" applyFill="1" applyAlignment="1" applyProtection="1">
      <alignment horizontal="center"/>
      <protection locked="0"/>
    </xf>
    <xf numFmtId="0" fontId="4" fillId="0" borderId="0" xfId="0" applyFont="1" applyAlignment="1">
      <alignment horizontal="center"/>
    </xf>
    <xf numFmtId="0" fontId="4" fillId="0" borderId="0" xfId="0" applyFont="1" applyAlignment="1">
      <alignment horizontal="right"/>
    </xf>
    <xf numFmtId="0" fontId="4" fillId="0" borderId="0" xfId="0" applyFont="1"/>
    <xf numFmtId="49" fontId="7" fillId="3" borderId="0" xfId="0" applyNumberFormat="1" applyFont="1" applyFill="1" applyAlignment="1">
      <alignment horizontal="center"/>
    </xf>
    <xf numFmtId="0" fontId="8" fillId="0" borderId="0" xfId="0" applyFont="1"/>
    <xf numFmtId="0" fontId="10" fillId="0" borderId="0" xfId="0" applyFont="1" applyAlignment="1">
      <alignment horizontal="right"/>
    </xf>
    <xf numFmtId="0" fontId="11" fillId="2" borderId="0" xfId="0" applyFont="1" applyFill="1"/>
    <xf numFmtId="0" fontId="13" fillId="0" borderId="4" xfId="0" applyFont="1" applyBorder="1"/>
    <xf numFmtId="165" fontId="13" fillId="0" borderId="4" xfId="0" applyNumberFormat="1" applyFont="1" applyBorder="1"/>
    <xf numFmtId="165" fontId="14" fillId="0" borderId="4" xfId="0" applyNumberFormat="1" applyFont="1" applyBorder="1"/>
    <xf numFmtId="0" fontId="13" fillId="0" borderId="0" xfId="0" applyFont="1"/>
    <xf numFmtId="165" fontId="13" fillId="0" borderId="0" xfId="0" applyNumberFormat="1" applyFont="1"/>
    <xf numFmtId="165" fontId="14" fillId="0" borderId="0" xfId="0" applyNumberFormat="1" applyFont="1"/>
    <xf numFmtId="164" fontId="13" fillId="0" borderId="4" xfId="1" applyFont="1" applyFill="1" applyBorder="1" applyProtection="1"/>
    <xf numFmtId="0" fontId="10" fillId="2" borderId="0" xfId="0" applyFont="1" applyFill="1"/>
    <xf numFmtId="0" fontId="0" fillId="2" borderId="0" xfId="0" applyFill="1"/>
    <xf numFmtId="165" fontId="0" fillId="2" borderId="0" xfId="0" applyNumberFormat="1" applyFill="1"/>
    <xf numFmtId="165" fontId="0" fillId="0" borderId="0" xfId="0" applyNumberFormat="1" applyAlignment="1">
      <alignment horizontal="center"/>
    </xf>
    <xf numFmtId="0" fontId="16" fillId="3" borderId="0" xfId="0" applyFont="1" applyFill="1" applyAlignment="1">
      <alignment horizontal="center"/>
    </xf>
    <xf numFmtId="0" fontId="10" fillId="0" borderId="12" xfId="0" applyFont="1" applyBorder="1"/>
    <xf numFmtId="166" fontId="10" fillId="4" borderId="13" xfId="0" applyNumberFormat="1" applyFont="1" applyFill="1" applyBorder="1"/>
    <xf numFmtId="166" fontId="10" fillId="0" borderId="0" xfId="0" applyNumberFormat="1" applyFont="1"/>
    <xf numFmtId="165" fontId="5" fillId="0" borderId="14" xfId="0" applyNumberFormat="1" applyFont="1" applyBorder="1" applyAlignment="1">
      <alignment horizontal="center"/>
    </xf>
    <xf numFmtId="165" fontId="17" fillId="0" borderId="14" xfId="0" applyNumberFormat="1" applyFont="1" applyBorder="1" applyAlignment="1">
      <alignment horizontal="center"/>
    </xf>
    <xf numFmtId="0" fontId="10" fillId="0" borderId="15" xfId="0" applyFont="1" applyBorder="1"/>
    <xf numFmtId="166" fontId="10" fillId="4" borderId="16" xfId="0" applyNumberFormat="1" applyFont="1" applyFill="1" applyBorder="1"/>
    <xf numFmtId="0" fontId="0" fillId="0" borderId="0" xfId="0" applyAlignment="1">
      <alignment horizontal="right"/>
    </xf>
    <xf numFmtId="165" fontId="5" fillId="0" borderId="0" xfId="0" applyNumberFormat="1" applyFont="1" applyAlignment="1">
      <alignment horizontal="center"/>
    </xf>
    <xf numFmtId="0" fontId="10" fillId="0" borderId="17" xfId="0" applyFont="1" applyBorder="1"/>
    <xf numFmtId="166" fontId="10" fillId="0" borderId="18" xfId="0" applyNumberFormat="1" applyFont="1" applyBorder="1"/>
    <xf numFmtId="0" fontId="10" fillId="0" borderId="0" xfId="0" applyFont="1"/>
    <xf numFmtId="165" fontId="5" fillId="0" borderId="0" xfId="0" applyNumberFormat="1" applyFont="1"/>
    <xf numFmtId="165" fontId="19" fillId="0" borderId="0" xfId="0" applyNumberFormat="1" applyFont="1" applyAlignment="1">
      <alignment horizontal="center"/>
    </xf>
    <xf numFmtId="0" fontId="0" fillId="0" borderId="19" xfId="0" applyBorder="1"/>
    <xf numFmtId="167" fontId="0" fillId="4" borderId="13" xfId="0" applyNumberFormat="1" applyFill="1" applyBorder="1"/>
    <xf numFmtId="165" fontId="13" fillId="0" borderId="0" xfId="0" applyNumberFormat="1" applyFont="1" applyAlignment="1">
      <alignment horizontal="center"/>
    </xf>
    <xf numFmtId="0" fontId="10" fillId="0" borderId="20" xfId="0" applyFont="1" applyBorder="1"/>
    <xf numFmtId="167" fontId="0" fillId="4" borderId="21" xfId="0" applyNumberFormat="1" applyFill="1" applyBorder="1"/>
    <xf numFmtId="0" fontId="18" fillId="0" borderId="0" xfId="0" applyFont="1" applyAlignment="1">
      <alignment horizontal="right"/>
    </xf>
    <xf numFmtId="0" fontId="13" fillId="0" borderId="0" xfId="0" applyFont="1" applyAlignment="1">
      <alignment horizontal="center"/>
    </xf>
    <xf numFmtId="0" fontId="10" fillId="0" borderId="22" xfId="0" applyFont="1" applyBorder="1"/>
    <xf numFmtId="2" fontId="0" fillId="4" borderId="23" xfId="0" applyNumberFormat="1" applyFill="1" applyBorder="1"/>
    <xf numFmtId="0" fontId="0" fillId="0" borderId="22" xfId="0" applyBorder="1"/>
    <xf numFmtId="167" fontId="10" fillId="0" borderId="23" xfId="0" applyNumberFormat="1" applyFont="1" applyBorder="1" applyAlignment="1">
      <alignment horizontal="right"/>
    </xf>
    <xf numFmtId="0" fontId="0" fillId="0" borderId="17" xfId="0" applyBorder="1"/>
    <xf numFmtId="9" fontId="0" fillId="0" borderId="18" xfId="0" applyNumberFormat="1" applyBorder="1"/>
    <xf numFmtId="0" fontId="8" fillId="0" borderId="0" xfId="0" applyFont="1" applyAlignment="1">
      <alignment horizontal="center"/>
    </xf>
    <xf numFmtId="9" fontId="0" fillId="0" borderId="0" xfId="0" applyNumberFormat="1"/>
    <xf numFmtId="0" fontId="7" fillId="0" borderId="0" xfId="0" applyFont="1" applyAlignment="1">
      <alignment horizontal="center"/>
    </xf>
    <xf numFmtId="165" fontId="7"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horizontal="right"/>
    </xf>
    <xf numFmtId="0" fontId="11" fillId="0" borderId="0" xfId="0" applyFont="1" applyAlignment="1">
      <alignment vertical="center" wrapText="1"/>
    </xf>
    <xf numFmtId="0" fontId="2" fillId="0" borderId="0" xfId="0" applyFont="1" applyAlignment="1">
      <alignment horizontal="center" vertical="top"/>
    </xf>
    <xf numFmtId="0" fontId="2" fillId="0" borderId="0" xfId="0" applyFont="1" applyAlignment="1">
      <alignment horizontal="left" vertical="top"/>
    </xf>
    <xf numFmtId="165" fontId="10" fillId="0" borderId="0" xfId="0" applyNumberFormat="1" applyFont="1" applyAlignment="1">
      <alignment horizontal="right" vertical="center"/>
    </xf>
    <xf numFmtId="165" fontId="10" fillId="0" borderId="0" xfId="0" applyNumberFormat="1" applyFont="1" applyAlignment="1">
      <alignment horizontal="right"/>
    </xf>
    <xf numFmtId="0" fontId="29" fillId="0" borderId="0" xfId="0" applyFont="1" applyAlignment="1">
      <alignment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5" fillId="3" borderId="0" xfId="0" applyFont="1" applyFill="1" applyAlignment="1">
      <alignment horizontal="left" vertical="center" wrapText="1"/>
    </xf>
    <xf numFmtId="0" fontId="1" fillId="0" borderId="0" xfId="0" applyFont="1" applyAlignment="1">
      <alignment horizontal="center" vertical="top"/>
    </xf>
    <xf numFmtId="0" fontId="5" fillId="5" borderId="0" xfId="0"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7" fillId="6" borderId="0" xfId="0" applyFont="1" applyFill="1" applyAlignment="1" applyProtection="1">
      <alignment horizontal="left" vertical="center"/>
      <protection locked="0"/>
    </xf>
    <xf numFmtId="20" fontId="10" fillId="2" borderId="0" xfId="0" applyNumberFormat="1" applyFont="1" applyFill="1" applyAlignment="1">
      <alignment horizontal="left" vertical="center"/>
    </xf>
    <xf numFmtId="0" fontId="5" fillId="4" borderId="0" xfId="0" applyFont="1" applyFill="1" applyAlignment="1">
      <alignment horizontal="center" vertical="center" wrapText="1"/>
    </xf>
    <xf numFmtId="0" fontId="1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right" vertical="center"/>
    </xf>
    <xf numFmtId="0" fontId="18" fillId="0" borderId="0" xfId="0" applyFont="1" applyAlignment="1">
      <alignment horizontal="center" vertical="center"/>
    </xf>
    <xf numFmtId="0" fontId="1" fillId="0" borderId="0" xfId="0" applyFont="1" applyAlignment="1">
      <alignment horizontal="right" vertical="top"/>
    </xf>
    <xf numFmtId="0" fontId="5" fillId="5" borderId="0" xfId="0" applyFont="1" applyFill="1" applyAlignment="1" applyProtection="1">
      <alignment horizontal="center"/>
      <protection locked="0"/>
    </xf>
    <xf numFmtId="0" fontId="23" fillId="5" borderId="0" xfId="0" applyFont="1" applyFill="1" applyAlignment="1" applyProtection="1">
      <alignment horizontal="center"/>
      <protection locked="0"/>
    </xf>
    <xf numFmtId="0" fontId="17" fillId="6" borderId="0" xfId="0" applyFont="1" applyFill="1" applyAlignment="1" applyProtection="1">
      <alignment horizontal="left"/>
      <protection locked="0"/>
    </xf>
    <xf numFmtId="0" fontId="15" fillId="0" borderId="10" xfId="0" applyFont="1" applyBorder="1" applyAlignment="1">
      <alignment horizontal="center"/>
    </xf>
    <xf numFmtId="0" fontId="15" fillId="0" borderId="11" xfId="0" applyFont="1" applyBorder="1" applyAlignment="1">
      <alignment horizontal="center"/>
    </xf>
    <xf numFmtId="0" fontId="30" fillId="4" borderId="0" xfId="0" applyFont="1" applyFill="1" applyAlignment="1">
      <alignment horizontal="center" vertical="center" wrapText="1"/>
    </xf>
    <xf numFmtId="0" fontId="10" fillId="0" borderId="0" xfId="0" applyFont="1" applyAlignment="1">
      <alignment horizontal="right"/>
    </xf>
    <xf numFmtId="0" fontId="0" fillId="0" borderId="0" xfId="0" applyAlignment="1">
      <alignment horizontal="right"/>
    </xf>
  </cellXfs>
  <cellStyles count="2">
    <cellStyle name="Monétaire 2" xfId="1" xr:uid="{FA6560AA-56E6-475E-96C3-80423815C439}"/>
    <cellStyle name="Normal" xfId="0" builtinId="0"/>
  </cellStyles>
  <dxfs count="0"/>
  <tableStyles count="0" defaultTableStyle="TableStyleMedium2" defaultPivotStyle="PivotStyleLight16"/>
  <colors>
    <mruColors>
      <color rgb="FFFFFF99"/>
      <color rgb="FFFFFFCC"/>
      <color rgb="FFCCFF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D0AF-3F9E-4044-9434-AC316E9EB61E}">
  <sheetPr>
    <tabColor rgb="FF00FF00"/>
    <pageSetUpPr fitToPage="1"/>
  </sheetPr>
  <dimension ref="A1:U53"/>
  <sheetViews>
    <sheetView tabSelected="1" zoomScaleNormal="100" workbookViewId="0"/>
  </sheetViews>
  <sheetFormatPr defaultColWidth="10.85546875" defaultRowHeight="12.75" x14ac:dyDescent="0.2"/>
  <cols>
    <col min="1" max="1" width="44.5703125" style="1" bestFit="1" customWidth="1"/>
    <col min="2" max="2" width="15.5703125" style="1" customWidth="1"/>
    <col min="3" max="3" width="20.85546875" style="1" customWidth="1"/>
    <col min="4" max="4" width="11.85546875" style="1" customWidth="1"/>
    <col min="5" max="5" width="11.42578125" style="1" customWidth="1"/>
    <col min="6" max="6" width="13.5703125" style="1" customWidth="1"/>
    <col min="7" max="7" width="15.5703125" style="2" customWidth="1"/>
    <col min="8" max="8" width="14.7109375" style="1" customWidth="1"/>
    <col min="9" max="12" width="14.42578125" style="1" hidden="1" customWidth="1"/>
    <col min="13" max="17" width="0" style="1" hidden="1" customWidth="1"/>
    <col min="18" max="18" width="14.42578125" style="1" hidden="1" customWidth="1"/>
    <col min="19" max="19" width="12.85546875" style="1" hidden="1" customWidth="1"/>
    <col min="20" max="16384" width="10.85546875" style="1"/>
  </cols>
  <sheetData>
    <row r="1" spans="1:21" ht="48" customHeight="1" x14ac:dyDescent="0.2">
      <c r="A1" s="50"/>
      <c r="B1" s="161" t="s">
        <v>0</v>
      </c>
      <c r="C1" s="161"/>
      <c r="D1" s="161"/>
      <c r="E1" s="161"/>
      <c r="F1" s="161"/>
      <c r="G1" s="154">
        <v>2026</v>
      </c>
      <c r="S1" s="2"/>
    </row>
    <row r="2" spans="1:21" ht="30" customHeight="1" x14ac:dyDescent="0.2">
      <c r="A2" s="160" t="s">
        <v>68</v>
      </c>
      <c r="B2" s="160"/>
      <c r="C2" s="160"/>
      <c r="D2" s="160"/>
      <c r="E2" s="160"/>
      <c r="F2" s="160"/>
      <c r="G2" s="160"/>
      <c r="H2" s="160"/>
    </row>
    <row r="3" spans="1:21" ht="21" customHeight="1" x14ac:dyDescent="0.2">
      <c r="B3" s="51"/>
      <c r="C3" s="51"/>
      <c r="D3" s="51"/>
      <c r="E3" s="51"/>
      <c r="G3" s="52"/>
    </row>
    <row r="4" spans="1:21" ht="24" customHeight="1" x14ac:dyDescent="0.2">
      <c r="A4" s="53" t="s">
        <v>1</v>
      </c>
      <c r="B4" s="162"/>
      <c r="C4" s="162"/>
      <c r="D4" s="162"/>
      <c r="E4" s="51"/>
      <c r="G4" s="52"/>
    </row>
    <row r="5" spans="1:21" ht="18" customHeight="1" x14ac:dyDescent="0.2">
      <c r="A5" s="54"/>
    </row>
    <row r="6" spans="1:21" ht="18.75" x14ac:dyDescent="0.2">
      <c r="A6" s="53" t="s">
        <v>2</v>
      </c>
      <c r="B6" s="163"/>
      <c r="C6" s="163"/>
      <c r="D6" s="163"/>
      <c r="H6" s="55" t="s">
        <v>74</v>
      </c>
    </row>
    <row r="7" spans="1:21" ht="18" customHeight="1" x14ac:dyDescent="0.2">
      <c r="A7" s="56"/>
    </row>
    <row r="8" spans="1:21" ht="18" x14ac:dyDescent="0.2">
      <c r="A8" s="53" t="s">
        <v>3</v>
      </c>
      <c r="B8" s="98"/>
      <c r="C8" s="57" t="s">
        <v>4</v>
      </c>
      <c r="D8" s="164" t="s">
        <v>33</v>
      </c>
      <c r="E8" s="164"/>
      <c r="F8" s="164"/>
      <c r="G8" s="58"/>
      <c r="S8" s="2"/>
    </row>
    <row r="9" spans="1:21" ht="21.6" customHeight="1" x14ac:dyDescent="0.2">
      <c r="F9" s="2"/>
      <c r="M9" s="1" t="s">
        <v>6</v>
      </c>
      <c r="S9" s="2"/>
      <c r="T9" s="2"/>
      <c r="U9" s="2"/>
    </row>
    <row r="10" spans="1:21" ht="12.75" customHeight="1" thickBot="1" x14ac:dyDescent="0.25">
      <c r="F10" s="3" t="s">
        <v>69</v>
      </c>
      <c r="G10" s="155" t="s">
        <v>7</v>
      </c>
      <c r="J10" s="1" t="s">
        <v>8</v>
      </c>
      <c r="T10" s="2"/>
    </row>
    <row r="11" spans="1:21" x14ac:dyDescent="0.2">
      <c r="F11" s="2"/>
      <c r="M11" s="4" t="s">
        <v>9</v>
      </c>
      <c r="N11" s="5" t="s">
        <v>10</v>
      </c>
      <c r="O11" s="6"/>
      <c r="P11" s="7">
        <f>G27</f>
        <v>0</v>
      </c>
      <c r="Q11" s="6" t="s">
        <v>11</v>
      </c>
      <c r="R11" s="6"/>
      <c r="S11" s="8"/>
    </row>
    <row r="12" spans="1:21" ht="15.75" x14ac:dyDescent="0.2">
      <c r="A12" s="59" t="s">
        <v>12</v>
      </c>
      <c r="B12" s="59"/>
      <c r="C12" s="59"/>
      <c r="D12" s="59">
        <f>(($B$8*2)/1000)</f>
        <v>0</v>
      </c>
      <c r="E12" s="59">
        <f>ROUNDUP(D12,0)</f>
        <v>0</v>
      </c>
      <c r="F12" s="60">
        <f>ROUND(E12*B33,2)</f>
        <v>0</v>
      </c>
      <c r="G12" s="61">
        <f>F12*1.09</f>
        <v>0</v>
      </c>
      <c r="H12" s="59"/>
      <c r="J12" s="2">
        <f>G12*12</f>
        <v>0</v>
      </c>
      <c r="K12" s="2">
        <f>J12/26</f>
        <v>0</v>
      </c>
      <c r="L12" s="2">
        <f>K12/2</f>
        <v>0</v>
      </c>
      <c r="M12" s="9"/>
      <c r="S12" s="10"/>
    </row>
    <row r="13" spans="1:21" ht="15.75" x14ac:dyDescent="0.2">
      <c r="A13" s="62"/>
      <c r="B13" s="62"/>
      <c r="C13" s="62"/>
      <c r="D13" s="62"/>
      <c r="E13" s="62"/>
      <c r="F13" s="63"/>
      <c r="G13" s="64"/>
      <c r="H13" s="62"/>
      <c r="J13" s="2">
        <f t="shared" ref="J13:J22" si="0">G13*12</f>
        <v>0</v>
      </c>
      <c r="K13" s="2">
        <f t="shared" ref="K13:K22" si="1">J13/26</f>
        <v>0</v>
      </c>
      <c r="L13" s="2">
        <f t="shared" ref="L13:L22" si="2">K13/2</f>
        <v>0</v>
      </c>
      <c r="M13" s="9"/>
      <c r="O13" s="2"/>
      <c r="P13" s="2">
        <f>P11/2</f>
        <v>0</v>
      </c>
      <c r="Q13" s="2" t="s">
        <v>13</v>
      </c>
      <c r="R13" s="2"/>
      <c r="S13" s="10"/>
    </row>
    <row r="14" spans="1:21" ht="15.75" x14ac:dyDescent="0.2">
      <c r="A14" s="59" t="s">
        <v>14</v>
      </c>
      <c r="B14" s="59"/>
      <c r="C14" s="59"/>
      <c r="D14" s="59"/>
      <c r="E14" s="59"/>
      <c r="F14" s="60">
        <f>IF(D8="FAMILIALE",B35,0)</f>
        <v>0</v>
      </c>
      <c r="G14" s="61">
        <f t="shared" ref="G14:G22" si="3">F14*1.09</f>
        <v>0</v>
      </c>
      <c r="H14" s="59"/>
      <c r="J14" s="2">
        <f t="shared" si="0"/>
        <v>0</v>
      </c>
      <c r="K14" s="2">
        <f t="shared" si="1"/>
        <v>0</v>
      </c>
      <c r="L14" s="2">
        <f t="shared" si="2"/>
        <v>0</v>
      </c>
      <c r="M14" s="9"/>
      <c r="P14" s="2">
        <f>P11/2</f>
        <v>0</v>
      </c>
      <c r="Q14" s="1" t="s">
        <v>15</v>
      </c>
      <c r="S14" s="10"/>
    </row>
    <row r="15" spans="1:21" ht="15.75" x14ac:dyDescent="0.2">
      <c r="A15" s="62"/>
      <c r="B15" s="62"/>
      <c r="C15" s="62"/>
      <c r="D15" s="62"/>
      <c r="E15" s="62"/>
      <c r="F15" s="63"/>
      <c r="G15" s="64"/>
      <c r="H15" s="62"/>
      <c r="J15" s="2">
        <f t="shared" si="0"/>
        <v>0</v>
      </c>
      <c r="K15" s="2">
        <f t="shared" si="1"/>
        <v>0</v>
      </c>
      <c r="L15" s="2">
        <f t="shared" si="2"/>
        <v>0</v>
      </c>
      <c r="M15" s="9"/>
      <c r="O15" s="1" t="s">
        <v>16</v>
      </c>
      <c r="S15" s="10"/>
    </row>
    <row r="16" spans="1:21" ht="16.5" thickBot="1" x14ac:dyDescent="0.25">
      <c r="A16" s="59" t="s">
        <v>17</v>
      </c>
      <c r="B16" s="59"/>
      <c r="C16" s="59"/>
      <c r="D16" s="59">
        <f>(B8*2)/1000</f>
        <v>0</v>
      </c>
      <c r="E16" s="59">
        <f>ROUNDUP(D16,0)</f>
        <v>0</v>
      </c>
      <c r="F16" s="60">
        <f>ROUND(E16*B34,2)</f>
        <v>0</v>
      </c>
      <c r="G16" s="61">
        <f t="shared" si="3"/>
        <v>0</v>
      </c>
      <c r="H16" s="59"/>
      <c r="J16" s="2">
        <f t="shared" si="0"/>
        <v>0</v>
      </c>
      <c r="K16" s="2">
        <f t="shared" si="1"/>
        <v>0</v>
      </c>
      <c r="L16" s="2">
        <f t="shared" si="2"/>
        <v>0</v>
      </c>
      <c r="M16" s="9"/>
      <c r="P16" s="11">
        <f>ROUND((F18/2)*1.09,2)</f>
        <v>0</v>
      </c>
      <c r="Q16" s="1" t="s">
        <v>18</v>
      </c>
      <c r="S16" s="10"/>
    </row>
    <row r="17" spans="1:19" ht="16.5" thickBot="1" x14ac:dyDescent="0.25">
      <c r="A17" s="62"/>
      <c r="B17" s="62"/>
      <c r="C17" s="62"/>
      <c r="D17" s="62"/>
      <c r="E17" s="62"/>
      <c r="F17" s="63"/>
      <c r="G17" s="64"/>
      <c r="H17" s="62"/>
      <c r="J17" s="2">
        <f t="shared" si="0"/>
        <v>0</v>
      </c>
      <c r="K17" s="2">
        <f t="shared" si="1"/>
        <v>0</v>
      </c>
      <c r="L17" s="2">
        <f t="shared" si="2"/>
        <v>0</v>
      </c>
      <c r="M17" s="9"/>
      <c r="P17" s="11">
        <f>ROUND((F20/2)*1.09,2)</f>
        <v>0</v>
      </c>
      <c r="S17" s="10"/>
    </row>
    <row r="18" spans="1:19" ht="15.75" x14ac:dyDescent="0.2">
      <c r="A18" s="59" t="s">
        <v>19</v>
      </c>
      <c r="B18" s="59"/>
      <c r="C18" s="59"/>
      <c r="D18" s="59"/>
      <c r="E18" s="59"/>
      <c r="F18" s="60">
        <f>ROUND((ROUNDUP(B8*0.7/52,0)*B36)/10,2)</f>
        <v>0</v>
      </c>
      <c r="G18" s="61">
        <f>F18*1.09</f>
        <v>0</v>
      </c>
      <c r="H18" s="59"/>
      <c r="J18" s="2">
        <f>G18*12</f>
        <v>0</v>
      </c>
      <c r="K18" s="2">
        <f t="shared" si="1"/>
        <v>0</v>
      </c>
      <c r="L18" s="2">
        <f t="shared" si="2"/>
        <v>0</v>
      </c>
      <c r="M18" s="9"/>
      <c r="O18" s="1" t="s">
        <v>20</v>
      </c>
      <c r="P18" s="2">
        <f>P14-P16-P17</f>
        <v>0</v>
      </c>
      <c r="Q18" s="1" t="s">
        <v>21</v>
      </c>
      <c r="S18" s="10"/>
    </row>
    <row r="19" spans="1:19" ht="15.75" x14ac:dyDescent="0.2">
      <c r="A19" s="62"/>
      <c r="B19" s="62"/>
      <c r="C19" s="62"/>
      <c r="D19" s="62"/>
      <c r="E19" s="62"/>
      <c r="F19" s="63"/>
      <c r="G19" s="64"/>
      <c r="H19" s="62"/>
      <c r="J19" s="2">
        <f t="shared" si="0"/>
        <v>0</v>
      </c>
      <c r="K19" s="2">
        <f t="shared" si="1"/>
        <v>0</v>
      </c>
      <c r="L19" s="2">
        <f t="shared" si="2"/>
        <v>0</v>
      </c>
      <c r="M19" s="9"/>
      <c r="P19" s="1" t="s">
        <v>22</v>
      </c>
      <c r="S19" s="10"/>
    </row>
    <row r="20" spans="1:19" ht="18.75" thickBot="1" x14ac:dyDescent="0.25">
      <c r="A20" s="59" t="s">
        <v>70</v>
      </c>
      <c r="B20" s="59"/>
      <c r="C20" s="59"/>
      <c r="D20" s="59"/>
      <c r="E20" s="59"/>
      <c r="F20" s="60">
        <f>ROUND((ROUNDUP(B8*0.7/12,0)*B37)/100,2)</f>
        <v>0</v>
      </c>
      <c r="G20" s="61">
        <f>F20*1.09</f>
        <v>0</v>
      </c>
      <c r="H20" s="59"/>
      <c r="J20" s="2">
        <f t="shared" si="0"/>
        <v>0</v>
      </c>
      <c r="K20" s="2">
        <f t="shared" si="1"/>
        <v>0</v>
      </c>
      <c r="L20" s="2">
        <f t="shared" si="2"/>
        <v>0</v>
      </c>
      <c r="M20" s="12"/>
      <c r="N20" s="13"/>
      <c r="O20" s="13"/>
      <c r="P20" s="13"/>
      <c r="Q20" s="13"/>
      <c r="R20" s="13" t="s">
        <v>23</v>
      </c>
      <c r="S20" s="14">
        <f>P18*12/26</f>
        <v>0</v>
      </c>
    </row>
    <row r="21" spans="1:19" ht="15.75" x14ac:dyDescent="0.2">
      <c r="A21" s="62"/>
      <c r="B21" s="62"/>
      <c r="C21" s="62"/>
      <c r="D21" s="62"/>
      <c r="E21" s="62"/>
      <c r="F21" s="63"/>
      <c r="G21" s="64"/>
      <c r="H21" s="62"/>
      <c r="J21" s="2">
        <f t="shared" si="0"/>
        <v>0</v>
      </c>
      <c r="K21" s="2">
        <f t="shared" si="1"/>
        <v>0</v>
      </c>
      <c r="L21" s="2">
        <f t="shared" si="2"/>
        <v>0</v>
      </c>
    </row>
    <row r="22" spans="1:19" ht="15.75" x14ac:dyDescent="0.2">
      <c r="A22" s="59" t="s">
        <v>24</v>
      </c>
      <c r="B22" s="59"/>
      <c r="C22" s="59"/>
      <c r="D22" s="59"/>
      <c r="E22" s="59"/>
      <c r="F22" s="60">
        <f>IF(D8="FAMILIALE",B28,(IF(D8="INDIVIDUELLE",B27,B29)))</f>
        <v>0</v>
      </c>
      <c r="G22" s="61">
        <f t="shared" si="3"/>
        <v>0</v>
      </c>
      <c r="H22" s="59"/>
      <c r="J22" s="2">
        <f t="shared" si="0"/>
        <v>0</v>
      </c>
      <c r="K22" s="2">
        <f t="shared" si="1"/>
        <v>0</v>
      </c>
      <c r="L22" s="2">
        <f t="shared" si="2"/>
        <v>0</v>
      </c>
    </row>
    <row r="23" spans="1:19" x14ac:dyDescent="0.2">
      <c r="K23" s="2"/>
      <c r="L23" s="2"/>
    </row>
    <row r="24" spans="1:19" ht="14.25" x14ac:dyDescent="0.2">
      <c r="A24" s="165" t="s">
        <v>71</v>
      </c>
      <c r="B24" s="165"/>
      <c r="C24" s="165"/>
      <c r="D24" s="165"/>
      <c r="E24" s="165"/>
      <c r="F24" s="165"/>
      <c r="G24" s="165"/>
      <c r="I24" s="2"/>
      <c r="J24" s="2"/>
    </row>
    <row r="25" spans="1:19" ht="13.5" thickBot="1" x14ac:dyDescent="0.25">
      <c r="I25" s="3" t="s">
        <v>25</v>
      </c>
      <c r="J25" s="2"/>
      <c r="N25" s="2"/>
    </row>
    <row r="26" spans="1:19" ht="13.5" thickBot="1" x14ac:dyDescent="0.25">
      <c r="A26" s="158" t="s">
        <v>26</v>
      </c>
      <c r="B26" s="159"/>
      <c r="F26" s="15"/>
      <c r="G26" s="16" t="s">
        <v>27</v>
      </c>
      <c r="H26" s="65" t="s">
        <v>28</v>
      </c>
      <c r="I26" s="17" t="s">
        <v>29</v>
      </c>
    </row>
    <row r="27" spans="1:19" ht="15.75" thickBot="1" x14ac:dyDescent="0.25">
      <c r="A27" s="66" t="s">
        <v>30</v>
      </c>
      <c r="B27" s="67">
        <v>212.49</v>
      </c>
      <c r="C27" s="68"/>
      <c r="E27" s="169" t="s">
        <v>31</v>
      </c>
      <c r="F27" s="169"/>
      <c r="G27" s="69">
        <f>ROUND(SUM(G12:G26),2)</f>
        <v>0</v>
      </c>
      <c r="H27" s="70">
        <f>G27*12</f>
        <v>0</v>
      </c>
      <c r="I27" s="18">
        <f>G27*9</f>
        <v>0</v>
      </c>
      <c r="J27" s="2"/>
      <c r="K27" s="2"/>
    </row>
    <row r="28" spans="1:19" ht="15.75" thickTop="1" x14ac:dyDescent="0.2">
      <c r="A28" s="71" t="s">
        <v>5</v>
      </c>
      <c r="B28" s="72">
        <v>507.85</v>
      </c>
      <c r="C28" s="68"/>
      <c r="E28" s="169" t="s">
        <v>32</v>
      </c>
      <c r="F28" s="170"/>
      <c r="G28" s="73">
        <f>G27/2</f>
        <v>0</v>
      </c>
      <c r="H28" s="16">
        <f>G28*12</f>
        <v>0</v>
      </c>
      <c r="I28" s="16">
        <f t="shared" ref="I28:I29" si="4">G28*9</f>
        <v>0</v>
      </c>
      <c r="J28" s="2"/>
      <c r="K28" s="2"/>
    </row>
    <row r="29" spans="1:19" ht="15" x14ac:dyDescent="0.2">
      <c r="A29" s="74" t="s">
        <v>33</v>
      </c>
      <c r="B29" s="75">
        <v>0</v>
      </c>
      <c r="C29" s="68"/>
      <c r="D29" s="2"/>
      <c r="E29" s="169" t="s">
        <v>34</v>
      </c>
      <c r="F29" s="170"/>
      <c r="G29" s="73">
        <f>G27/2</f>
        <v>0</v>
      </c>
      <c r="H29" s="16">
        <f>G29*12</f>
        <v>0</v>
      </c>
      <c r="I29" s="16">
        <f t="shared" si="4"/>
        <v>0</v>
      </c>
      <c r="J29" s="2"/>
    </row>
    <row r="30" spans="1:19" ht="15" x14ac:dyDescent="0.2">
      <c r="A30" s="76"/>
      <c r="B30" s="68"/>
      <c r="F30" s="2"/>
      <c r="G30" s="77"/>
      <c r="H30" s="2"/>
      <c r="I30" s="2"/>
      <c r="K30" s="2"/>
    </row>
    <row r="31" spans="1:19" ht="13.5" thickBot="1" x14ac:dyDescent="0.25">
      <c r="D31" s="78"/>
      <c r="F31" s="15"/>
      <c r="I31" s="15" t="s">
        <v>35</v>
      </c>
      <c r="K31" s="19"/>
    </row>
    <row r="32" spans="1:19" ht="15" customHeight="1" thickBot="1" x14ac:dyDescent="0.25">
      <c r="A32" s="158" t="s">
        <v>36</v>
      </c>
      <c r="B32" s="159"/>
      <c r="G32" s="79" t="s">
        <v>37</v>
      </c>
      <c r="H32" s="79" t="s">
        <v>38</v>
      </c>
      <c r="I32" s="20" t="s">
        <v>25</v>
      </c>
      <c r="K32" s="21"/>
      <c r="L32" s="21"/>
    </row>
    <row r="33" spans="1:12" ht="15" x14ac:dyDescent="0.2">
      <c r="A33" s="80" t="s">
        <v>39</v>
      </c>
      <c r="B33" s="81">
        <v>0.311</v>
      </c>
      <c r="D33" s="167" t="s">
        <v>40</v>
      </c>
      <c r="E33" s="167"/>
      <c r="F33" s="167"/>
      <c r="G33" s="82">
        <f>ROUND(((F12+F16+F14+F22)/2*(1+B38)),2)</f>
        <v>0</v>
      </c>
      <c r="H33" s="82">
        <f>ROUND(G33*12,2)</f>
        <v>0</v>
      </c>
      <c r="I33" s="22">
        <f>G33*9</f>
        <v>0</v>
      </c>
      <c r="J33" s="23"/>
      <c r="K33" s="2"/>
      <c r="L33" s="23"/>
    </row>
    <row r="34" spans="1:12" ht="18" x14ac:dyDescent="0.2">
      <c r="A34" s="83" t="s">
        <v>41</v>
      </c>
      <c r="B34" s="84">
        <v>3.5999999999999997E-2</v>
      </c>
      <c r="D34" s="171" t="s">
        <v>42</v>
      </c>
      <c r="E34" s="171"/>
      <c r="F34" s="171"/>
      <c r="G34" s="85"/>
      <c r="H34" s="85"/>
      <c r="I34" s="21"/>
      <c r="J34" s="21"/>
      <c r="K34" s="2"/>
      <c r="L34" s="23"/>
    </row>
    <row r="35" spans="1:12" ht="15" x14ac:dyDescent="0.2">
      <c r="A35" s="86" t="s">
        <v>43</v>
      </c>
      <c r="B35" s="87">
        <v>5.01</v>
      </c>
      <c r="D35" s="76"/>
      <c r="G35" s="85"/>
      <c r="H35" s="85"/>
    </row>
    <row r="36" spans="1:12" ht="15" x14ac:dyDescent="0.2">
      <c r="A36" s="88" t="s">
        <v>44</v>
      </c>
      <c r="B36" s="89">
        <v>0.51</v>
      </c>
      <c r="D36" s="167" t="s">
        <v>45</v>
      </c>
      <c r="E36" s="167"/>
      <c r="F36" s="167"/>
      <c r="G36" s="82">
        <f>ROUND(((F12+F14+F16)*1.09)/2,2)</f>
        <v>0</v>
      </c>
      <c r="H36" s="82">
        <f>G36*12</f>
        <v>0</v>
      </c>
      <c r="I36" s="22">
        <f>G36*9</f>
        <v>0</v>
      </c>
    </row>
    <row r="37" spans="1:12" x14ac:dyDescent="0.2">
      <c r="A37" s="88" t="s">
        <v>46</v>
      </c>
      <c r="B37" s="89">
        <v>2.2130000000000001</v>
      </c>
      <c r="D37" s="168" t="s">
        <v>47</v>
      </c>
      <c r="E37" s="168"/>
      <c r="F37" s="168"/>
      <c r="K37" s="23"/>
    </row>
    <row r="38" spans="1:12" ht="18" x14ac:dyDescent="0.2">
      <c r="A38" s="90" t="s">
        <v>48</v>
      </c>
      <c r="B38" s="91">
        <v>0.09</v>
      </c>
      <c r="G38" s="92"/>
      <c r="K38" s="21"/>
      <c r="L38" s="23"/>
    </row>
    <row r="39" spans="1:12" ht="18" x14ac:dyDescent="0.2">
      <c r="B39" s="93"/>
      <c r="I39" s="23"/>
      <c r="J39" s="23"/>
      <c r="L39" s="21"/>
    </row>
    <row r="40" spans="1:12" x14ac:dyDescent="0.2">
      <c r="E40" s="94" t="s">
        <v>49</v>
      </c>
      <c r="F40" s="94" t="s">
        <v>50</v>
      </c>
      <c r="G40" s="95" t="s">
        <v>37</v>
      </c>
      <c r="H40" s="94" t="s">
        <v>38</v>
      </c>
    </row>
    <row r="41" spans="1:12" x14ac:dyDescent="0.2">
      <c r="E41" s="15"/>
      <c r="F41" s="15"/>
      <c r="G41" s="16"/>
      <c r="H41" s="15"/>
    </row>
    <row r="42" spans="1:12" x14ac:dyDescent="0.2">
      <c r="B42" s="96" t="s">
        <v>51</v>
      </c>
      <c r="C42" s="24"/>
      <c r="E42" s="16">
        <f>H42/24</f>
        <v>0</v>
      </c>
      <c r="F42" s="16">
        <f>H42/26</f>
        <v>0</v>
      </c>
      <c r="G42" s="16">
        <f>G27/2</f>
        <v>0</v>
      </c>
      <c r="H42" s="16">
        <f>G42*12</f>
        <v>0</v>
      </c>
    </row>
    <row r="43" spans="1:12" x14ac:dyDescent="0.2">
      <c r="B43" s="97"/>
      <c r="C43" s="24"/>
      <c r="D43" s="24"/>
      <c r="E43" s="15"/>
      <c r="F43" s="16"/>
      <c r="G43" s="16"/>
      <c r="H43" s="15"/>
      <c r="K43" s="23"/>
    </row>
    <row r="44" spans="1:12" x14ac:dyDescent="0.2">
      <c r="B44" s="96" t="s">
        <v>52</v>
      </c>
      <c r="C44" s="24"/>
      <c r="D44" s="24"/>
      <c r="E44" s="16">
        <f>H44/24</f>
        <v>0</v>
      </c>
      <c r="F44" s="16">
        <f>H44/26</f>
        <v>0</v>
      </c>
      <c r="G44" s="16">
        <f>G42/2*2</f>
        <v>0</v>
      </c>
      <c r="H44" s="16">
        <f>G44*12</f>
        <v>0</v>
      </c>
      <c r="L44" s="24"/>
    </row>
    <row r="45" spans="1:12" x14ac:dyDescent="0.2">
      <c r="B45" s="97"/>
      <c r="C45" s="24"/>
      <c r="D45" s="24"/>
      <c r="E45" s="15"/>
      <c r="F45" s="15"/>
      <c r="G45" s="16"/>
      <c r="H45" s="15"/>
      <c r="I45" s="23"/>
      <c r="J45" s="23"/>
      <c r="K45" s="2"/>
    </row>
    <row r="46" spans="1:12" x14ac:dyDescent="0.2">
      <c r="B46" s="96" t="s">
        <v>53</v>
      </c>
      <c r="C46" s="24"/>
      <c r="D46" s="24"/>
      <c r="E46" s="16">
        <f>H46/24</f>
        <v>0</v>
      </c>
      <c r="F46" s="16">
        <f>H46/26</f>
        <v>0</v>
      </c>
      <c r="G46" s="16">
        <f>G33</f>
        <v>0</v>
      </c>
      <c r="H46" s="3">
        <f>G46*12</f>
        <v>0</v>
      </c>
      <c r="L46" s="2"/>
    </row>
    <row r="47" spans="1:12" x14ac:dyDescent="0.2">
      <c r="B47" s="96"/>
      <c r="C47" s="24"/>
      <c r="E47" s="15"/>
      <c r="F47" s="15"/>
      <c r="G47" s="16"/>
      <c r="H47" s="15"/>
      <c r="I47" s="2"/>
      <c r="J47" s="2"/>
      <c r="K47" s="2"/>
    </row>
    <row r="48" spans="1:12" x14ac:dyDescent="0.2">
      <c r="B48" s="96" t="s">
        <v>54</v>
      </c>
      <c r="C48" s="24"/>
      <c r="E48" s="16">
        <f>H48/24</f>
        <v>0</v>
      </c>
      <c r="F48" s="16">
        <f>H48/26</f>
        <v>0</v>
      </c>
      <c r="G48" s="16">
        <f>G36</f>
        <v>0</v>
      </c>
      <c r="H48" s="3">
        <f>G48*12</f>
        <v>0</v>
      </c>
      <c r="L48" s="2"/>
    </row>
    <row r="49" spans="1:12" x14ac:dyDescent="0.2">
      <c r="B49" s="24"/>
      <c r="C49" s="24"/>
      <c r="I49" s="2"/>
      <c r="J49" s="2"/>
      <c r="K49" s="25"/>
    </row>
    <row r="50" spans="1:12" ht="78" customHeight="1" x14ac:dyDescent="0.2">
      <c r="A50" s="166" t="s">
        <v>72</v>
      </c>
      <c r="B50" s="166"/>
      <c r="C50" s="166"/>
      <c r="D50" s="166"/>
      <c r="E50" s="166"/>
      <c r="F50" s="166"/>
      <c r="G50" s="166"/>
      <c r="H50" s="166"/>
      <c r="L50" s="25"/>
    </row>
    <row r="51" spans="1:12" x14ac:dyDescent="0.2">
      <c r="A51" s="157"/>
      <c r="B51" s="76"/>
      <c r="C51" s="24"/>
      <c r="D51" s="76"/>
      <c r="E51" s="76"/>
      <c r="F51" s="76"/>
      <c r="G51" s="25"/>
      <c r="I51" s="25"/>
      <c r="J51" s="25"/>
      <c r="K51" s="25"/>
    </row>
    <row r="52" spans="1:12" x14ac:dyDescent="0.2">
      <c r="L52" s="25"/>
    </row>
    <row r="53" spans="1:12" x14ac:dyDescent="0.2">
      <c r="I53" s="25"/>
      <c r="J53" s="25"/>
    </row>
  </sheetData>
  <sheetProtection selectLockedCells="1"/>
  <protectedRanges>
    <protectedRange sqref="B8 B27:B30 B33:B39 C27:C29" name="Plage1"/>
    <protectedRange sqref="C8:F8" name="Plage1_1"/>
  </protectedRanges>
  <mergeCells count="16">
    <mergeCell ref="A50:H50"/>
    <mergeCell ref="D36:F36"/>
    <mergeCell ref="D37:F37"/>
    <mergeCell ref="E27:F27"/>
    <mergeCell ref="E28:F28"/>
    <mergeCell ref="E29:F29"/>
    <mergeCell ref="A32:B32"/>
    <mergeCell ref="D33:F33"/>
    <mergeCell ref="D34:F34"/>
    <mergeCell ref="A26:B26"/>
    <mergeCell ref="A2:H2"/>
    <mergeCell ref="B1:F1"/>
    <mergeCell ref="B4:D4"/>
    <mergeCell ref="B6:D6"/>
    <mergeCell ref="D8:F8"/>
    <mergeCell ref="A24:G24"/>
  </mergeCells>
  <dataValidations count="2">
    <dataValidation type="whole" operator="greaterThan" allowBlank="1" showInputMessage="1" showErrorMessage="1" sqref="D12" xr:uid="{900284ED-31D9-42EF-9E7F-C0AE166839B2}">
      <formula1>D12</formula1>
    </dataValidation>
    <dataValidation type="list" allowBlank="1" showInputMessage="1" showErrorMessage="1" sqref="D8:F8" xr:uid="{42F9A06F-BB2A-44AA-9278-8DBB0A56CDB9}">
      <formula1>$A$27:$A$29</formula1>
    </dataValidation>
  </dataValidations>
  <printOptions horizontalCentered="1"/>
  <pageMargins left="0.19685039370078741" right="0.19685039370078741" top="0.59055118110236227" bottom="0.39370078740157483" header="0.11811023622047245" footer="0.11811023622047245"/>
  <pageSetup scale="93" fitToHeight="0" orientation="landscape" r:id="rId1"/>
  <headerFooter alignWithMargins="0">
    <oddFooter>&amp;L&amp;Y2025 - Assurance collective Fabriques - employé(e) de &amp;A</oddFooter>
  </headerFooter>
  <rowBreaks count="1" manualBreakCount="1">
    <brk id="25"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B7A3-195B-42FE-9972-E32D177B5971}">
  <sheetPr>
    <tabColor rgb="FFFFC000"/>
    <pageSetUpPr fitToPage="1"/>
  </sheetPr>
  <dimension ref="A1:U53"/>
  <sheetViews>
    <sheetView zoomScaleNormal="100" workbookViewId="0">
      <selection sqref="A1:F1"/>
    </sheetView>
  </sheetViews>
  <sheetFormatPr defaultColWidth="11.42578125" defaultRowHeight="12.75" x14ac:dyDescent="0.2"/>
  <cols>
    <col min="1" max="1" width="44.5703125" bestFit="1" customWidth="1"/>
    <col min="2" max="2" width="14.5703125" customWidth="1"/>
    <col min="3" max="3" width="19.5703125" customWidth="1"/>
    <col min="4" max="4" width="0.140625" hidden="1" customWidth="1"/>
    <col min="5" max="5" width="12.5703125" customWidth="1"/>
    <col min="6" max="6" width="13" customWidth="1"/>
    <col min="7" max="7" width="14.42578125" style="26" bestFit="1" customWidth="1"/>
    <col min="8" max="8" width="14.5703125" customWidth="1"/>
    <col min="9" max="12" width="14.42578125" hidden="1" customWidth="1"/>
    <col min="13" max="17" width="0" hidden="1" customWidth="1"/>
    <col min="18" max="18" width="14.42578125" hidden="1" customWidth="1"/>
    <col min="19" max="19" width="12.85546875" hidden="1" customWidth="1"/>
  </cols>
  <sheetData>
    <row r="1" spans="1:21" ht="45.95" customHeight="1" x14ac:dyDescent="0.2">
      <c r="A1" s="172" t="s">
        <v>0</v>
      </c>
      <c r="B1" s="172"/>
      <c r="C1" s="172"/>
      <c r="D1" s="172"/>
      <c r="E1" s="172"/>
      <c r="F1" s="172"/>
      <c r="G1" s="153">
        <v>2026</v>
      </c>
      <c r="S1" s="26"/>
    </row>
    <row r="2" spans="1:21" ht="39" customHeight="1" x14ac:dyDescent="0.2">
      <c r="A2" s="160" t="s">
        <v>73</v>
      </c>
      <c r="B2" s="160"/>
      <c r="C2" s="160"/>
      <c r="D2" s="160"/>
      <c r="E2" s="160"/>
      <c r="F2" s="160"/>
      <c r="G2" s="160"/>
      <c r="H2" s="160"/>
    </row>
    <row r="3" spans="1:21" ht="21" customHeight="1" x14ac:dyDescent="0.2">
      <c r="A3" s="152"/>
      <c r="B3" s="152"/>
      <c r="C3" s="152"/>
      <c r="D3" s="152"/>
      <c r="E3" s="152"/>
      <c r="F3" s="152"/>
      <c r="G3" s="152"/>
      <c r="H3" s="152"/>
    </row>
    <row r="4" spans="1:21" ht="20.45" customHeight="1" x14ac:dyDescent="0.25">
      <c r="A4" s="101" t="s">
        <v>1</v>
      </c>
      <c r="B4" s="173"/>
      <c r="C4" s="173"/>
      <c r="D4" s="173"/>
      <c r="E4" s="173"/>
      <c r="G4" s="100"/>
    </row>
    <row r="5" spans="1:21" ht="18" x14ac:dyDescent="0.25">
      <c r="A5" s="102"/>
    </row>
    <row r="6" spans="1:21" ht="18" x14ac:dyDescent="0.25">
      <c r="A6" s="101" t="s">
        <v>2</v>
      </c>
      <c r="B6" s="174"/>
      <c r="C6" s="174"/>
      <c r="D6" s="174"/>
      <c r="E6" s="174"/>
      <c r="H6" s="103" t="s">
        <v>74</v>
      </c>
    </row>
    <row r="7" spans="1:21" ht="18" x14ac:dyDescent="0.25">
      <c r="A7" s="104"/>
    </row>
    <row r="8" spans="1:21" ht="18" x14ac:dyDescent="0.25">
      <c r="A8" s="101" t="s">
        <v>3</v>
      </c>
      <c r="B8" s="99"/>
      <c r="C8" s="105" t="s">
        <v>4</v>
      </c>
      <c r="D8" s="106" t="s">
        <v>5</v>
      </c>
      <c r="E8" s="175" t="s">
        <v>33</v>
      </c>
      <c r="F8" s="175"/>
      <c r="G8" s="175"/>
      <c r="S8" s="26"/>
    </row>
    <row r="9" spans="1:21" x14ac:dyDescent="0.2">
      <c r="F9" s="26"/>
      <c r="M9" t="s">
        <v>6</v>
      </c>
      <c r="S9" s="26"/>
      <c r="T9" s="26"/>
      <c r="U9" s="26"/>
    </row>
    <row r="10" spans="1:21" ht="13.5" thickBot="1" x14ac:dyDescent="0.25">
      <c r="F10" s="27" t="s">
        <v>69</v>
      </c>
      <c r="G10" s="156" t="s">
        <v>55</v>
      </c>
      <c r="J10" t="s">
        <v>8</v>
      </c>
      <c r="T10" s="26"/>
    </row>
    <row r="11" spans="1:21" ht="12" customHeight="1" x14ac:dyDescent="0.2">
      <c r="F11" s="26"/>
      <c r="M11" s="28" t="s">
        <v>9</v>
      </c>
      <c r="N11" s="29" t="s">
        <v>10</v>
      </c>
      <c r="O11" s="30"/>
      <c r="P11" s="31">
        <f>G27</f>
        <v>0</v>
      </c>
      <c r="Q11" s="30" t="s">
        <v>11</v>
      </c>
      <c r="R11" s="30"/>
      <c r="S11" s="32"/>
    </row>
    <row r="12" spans="1:21" ht="18" customHeight="1" x14ac:dyDescent="0.25">
      <c r="A12" s="107" t="s">
        <v>56</v>
      </c>
      <c r="B12" s="107"/>
      <c r="C12" s="107"/>
      <c r="D12" s="107">
        <f>(($B$8*2)/1000)</f>
        <v>0</v>
      </c>
      <c r="E12" s="107">
        <f>ROUNDUP(B8/1000,0)</f>
        <v>0</v>
      </c>
      <c r="F12" s="108">
        <f>ROUND(E12*B33,2)</f>
        <v>0</v>
      </c>
      <c r="G12" s="109">
        <f>F12*1.09</f>
        <v>0</v>
      </c>
      <c r="H12" s="107"/>
      <c r="J12" s="26">
        <f>G12*12</f>
        <v>0</v>
      </c>
      <c r="K12" s="26">
        <f>J12/26</f>
        <v>0</v>
      </c>
      <c r="L12" s="26">
        <f>K12/2</f>
        <v>0</v>
      </c>
      <c r="M12" s="33"/>
      <c r="S12" s="34"/>
    </row>
    <row r="13" spans="1:21" ht="12" customHeight="1" x14ac:dyDescent="0.25">
      <c r="A13" s="110"/>
      <c r="B13" s="110"/>
      <c r="C13" s="110"/>
      <c r="D13" s="110"/>
      <c r="E13" s="110"/>
      <c r="F13" s="111"/>
      <c r="G13" s="112"/>
      <c r="H13" s="110"/>
      <c r="J13" s="26">
        <f t="shared" ref="J13:J22" si="0">G13*12</f>
        <v>0</v>
      </c>
      <c r="K13" s="26">
        <f t="shared" ref="K13:K22" si="1">J13/26</f>
        <v>0</v>
      </c>
      <c r="L13" s="26">
        <f t="shared" ref="L13:L22" si="2">K13/2</f>
        <v>0</v>
      </c>
      <c r="M13" s="33"/>
      <c r="O13" s="26"/>
      <c r="P13" s="26">
        <f>P11/2</f>
        <v>0</v>
      </c>
      <c r="Q13" s="26" t="s">
        <v>13</v>
      </c>
      <c r="R13" s="26"/>
      <c r="S13" s="34"/>
    </row>
    <row r="14" spans="1:21" ht="18" customHeight="1" x14ac:dyDescent="0.25">
      <c r="A14" s="107" t="s">
        <v>14</v>
      </c>
      <c r="B14" s="107"/>
      <c r="C14" s="107"/>
      <c r="D14" s="107"/>
      <c r="E14" s="107"/>
      <c r="F14" s="108">
        <f>IF(E8="FAMILIALE",B35,0)</f>
        <v>0</v>
      </c>
      <c r="G14" s="109">
        <f t="shared" ref="G14:G22" si="3">F14*1.09</f>
        <v>0</v>
      </c>
      <c r="H14" s="107"/>
      <c r="J14" s="26">
        <f t="shared" si="0"/>
        <v>0</v>
      </c>
      <c r="K14" s="26">
        <f t="shared" si="1"/>
        <v>0</v>
      </c>
      <c r="L14" s="26">
        <f t="shared" si="2"/>
        <v>0</v>
      </c>
      <c r="M14" s="33"/>
      <c r="P14" s="26">
        <f>P11/2</f>
        <v>0</v>
      </c>
      <c r="Q14" t="s">
        <v>15</v>
      </c>
      <c r="S14" s="34"/>
    </row>
    <row r="15" spans="1:21" ht="12" customHeight="1" x14ac:dyDescent="0.25">
      <c r="A15" s="110"/>
      <c r="B15" s="110"/>
      <c r="C15" s="110"/>
      <c r="D15" s="110"/>
      <c r="E15" s="110"/>
      <c r="F15" s="111"/>
      <c r="G15" s="112"/>
      <c r="H15" s="110"/>
      <c r="J15" s="26">
        <f t="shared" si="0"/>
        <v>0</v>
      </c>
      <c r="K15" s="26">
        <f t="shared" si="1"/>
        <v>0</v>
      </c>
      <c r="L15" s="26">
        <f t="shared" si="2"/>
        <v>0</v>
      </c>
      <c r="M15" s="33"/>
      <c r="O15" t="s">
        <v>16</v>
      </c>
      <c r="S15" s="34"/>
    </row>
    <row r="16" spans="1:21" ht="18" customHeight="1" thickBot="1" x14ac:dyDescent="0.3">
      <c r="A16" s="107" t="s">
        <v>57</v>
      </c>
      <c r="B16" s="107"/>
      <c r="C16" s="107"/>
      <c r="D16" s="107">
        <f>(B8*2)/1000</f>
        <v>0</v>
      </c>
      <c r="E16" s="107">
        <f>ROUNDUP(B8/1000,0)</f>
        <v>0</v>
      </c>
      <c r="F16" s="108">
        <f>ROUND(E16*B34,2)</f>
        <v>0</v>
      </c>
      <c r="G16" s="109">
        <f t="shared" si="3"/>
        <v>0</v>
      </c>
      <c r="H16" s="107"/>
      <c r="J16" s="26">
        <f t="shared" si="0"/>
        <v>0</v>
      </c>
      <c r="K16" s="26">
        <f t="shared" si="1"/>
        <v>0</v>
      </c>
      <c r="L16" s="26">
        <f t="shared" si="2"/>
        <v>0</v>
      </c>
      <c r="M16" s="33"/>
      <c r="P16" s="35">
        <f>ROUND((F18/2)*1.09,2)</f>
        <v>0</v>
      </c>
      <c r="Q16" t="s">
        <v>18</v>
      </c>
      <c r="S16" s="34"/>
    </row>
    <row r="17" spans="1:19" ht="12" customHeight="1" thickBot="1" x14ac:dyDescent="0.3">
      <c r="A17" s="110"/>
      <c r="B17" s="110"/>
      <c r="C17" s="110"/>
      <c r="D17" s="110"/>
      <c r="E17" s="110"/>
      <c r="F17" s="111"/>
      <c r="G17" s="112"/>
      <c r="H17" s="110"/>
      <c r="J17" s="26">
        <f t="shared" si="0"/>
        <v>0</v>
      </c>
      <c r="K17" s="26">
        <f t="shared" si="1"/>
        <v>0</v>
      </c>
      <c r="L17" s="26">
        <f t="shared" si="2"/>
        <v>0</v>
      </c>
      <c r="M17" s="33"/>
      <c r="P17" s="35">
        <f>ROUND((F20/2)*1.09,2)</f>
        <v>0</v>
      </c>
      <c r="S17" s="34"/>
    </row>
    <row r="18" spans="1:19" ht="18" customHeight="1" x14ac:dyDescent="0.25">
      <c r="A18" s="107" t="s">
        <v>58</v>
      </c>
      <c r="B18" s="107"/>
      <c r="C18" s="107"/>
      <c r="D18" s="107"/>
      <c r="E18" s="107"/>
      <c r="F18" s="113">
        <v>0</v>
      </c>
      <c r="G18" s="109">
        <f>F18*1.09</f>
        <v>0</v>
      </c>
      <c r="H18" s="107"/>
      <c r="J18" s="26">
        <f>G18*12</f>
        <v>0</v>
      </c>
      <c r="K18" s="26">
        <f t="shared" si="1"/>
        <v>0</v>
      </c>
      <c r="L18" s="26">
        <f t="shared" si="2"/>
        <v>0</v>
      </c>
      <c r="M18" s="33"/>
      <c r="O18" t="s">
        <v>20</v>
      </c>
      <c r="P18" s="26">
        <f>P14-P16-P17</f>
        <v>0</v>
      </c>
      <c r="Q18" t="s">
        <v>21</v>
      </c>
      <c r="S18" s="34"/>
    </row>
    <row r="19" spans="1:19" ht="12" customHeight="1" x14ac:dyDescent="0.25">
      <c r="A19" s="110"/>
      <c r="B19" s="110"/>
      <c r="C19" s="110"/>
      <c r="D19" s="110"/>
      <c r="E19" s="110"/>
      <c r="F19" s="111"/>
      <c r="G19" s="112"/>
      <c r="H19" s="110"/>
      <c r="J19" s="26">
        <f t="shared" si="0"/>
        <v>0</v>
      </c>
      <c r="K19" s="26">
        <f t="shared" si="1"/>
        <v>0</v>
      </c>
      <c r="L19" s="26">
        <f t="shared" si="2"/>
        <v>0</v>
      </c>
      <c r="M19" s="33"/>
      <c r="P19" t="s">
        <v>22</v>
      </c>
      <c r="S19" s="34"/>
    </row>
    <row r="20" spans="1:19" ht="18" customHeight="1" thickBot="1" x14ac:dyDescent="0.3">
      <c r="A20" s="107" t="s">
        <v>59</v>
      </c>
      <c r="B20" s="107"/>
      <c r="C20" s="107"/>
      <c r="D20" s="107"/>
      <c r="E20" s="107"/>
      <c r="F20" s="113">
        <v>0</v>
      </c>
      <c r="G20" s="109">
        <f>F20*1.09</f>
        <v>0</v>
      </c>
      <c r="H20" s="107"/>
      <c r="J20" s="26">
        <f t="shared" si="0"/>
        <v>0</v>
      </c>
      <c r="K20" s="26">
        <f t="shared" si="1"/>
        <v>0</v>
      </c>
      <c r="L20" s="26">
        <f t="shared" si="2"/>
        <v>0</v>
      </c>
      <c r="M20" s="36"/>
      <c r="N20" s="37"/>
      <c r="O20" s="37"/>
      <c r="P20" s="37"/>
      <c r="Q20" s="37"/>
      <c r="R20" s="37" t="s">
        <v>23</v>
      </c>
      <c r="S20" s="38">
        <f>P18*12/26</f>
        <v>0</v>
      </c>
    </row>
    <row r="21" spans="1:19" ht="12" customHeight="1" x14ac:dyDescent="0.25">
      <c r="A21" s="110"/>
      <c r="B21" s="110"/>
      <c r="C21" s="110"/>
      <c r="D21" s="110"/>
      <c r="E21" s="110"/>
      <c r="F21" s="111"/>
      <c r="G21" s="112"/>
      <c r="H21" s="110"/>
      <c r="J21" s="26">
        <f t="shared" si="0"/>
        <v>0</v>
      </c>
      <c r="K21" s="26">
        <f t="shared" si="1"/>
        <v>0</v>
      </c>
      <c r="L21" s="26">
        <f t="shared" si="2"/>
        <v>0</v>
      </c>
    </row>
    <row r="22" spans="1:19" ht="18" customHeight="1" x14ac:dyDescent="0.25">
      <c r="A22" s="107" t="s">
        <v>60</v>
      </c>
      <c r="B22" s="107"/>
      <c r="C22" s="107"/>
      <c r="D22" s="107"/>
      <c r="E22" s="107"/>
      <c r="F22" s="108">
        <f>IF(E8="Individuelle",B27,IF(E8="Familiale",B28,B29))</f>
        <v>0</v>
      </c>
      <c r="G22" s="109">
        <f t="shared" si="3"/>
        <v>0</v>
      </c>
      <c r="H22" s="107"/>
      <c r="J22" s="26">
        <f t="shared" si="0"/>
        <v>0</v>
      </c>
      <c r="K22" s="26">
        <f t="shared" si="1"/>
        <v>0</v>
      </c>
      <c r="L22" s="26">
        <f t="shared" si="2"/>
        <v>0</v>
      </c>
    </row>
    <row r="23" spans="1:19" x14ac:dyDescent="0.2">
      <c r="K23" s="26"/>
      <c r="L23" s="26"/>
    </row>
    <row r="24" spans="1:19" x14ac:dyDescent="0.2">
      <c r="A24" s="114" t="s">
        <v>61</v>
      </c>
      <c r="B24" s="115"/>
      <c r="C24" s="115"/>
      <c r="D24" s="115"/>
      <c r="E24" s="115"/>
      <c r="F24" s="116"/>
      <c r="I24" s="26"/>
      <c r="J24" s="26"/>
    </row>
    <row r="25" spans="1:19" ht="13.5" thickBot="1" x14ac:dyDescent="0.25">
      <c r="I25" s="27" t="s">
        <v>25</v>
      </c>
      <c r="J25" s="26"/>
      <c r="N25" s="26"/>
    </row>
    <row r="26" spans="1:19" ht="13.5" thickBot="1" x14ac:dyDescent="0.25">
      <c r="A26" s="176" t="s">
        <v>26</v>
      </c>
      <c r="B26" s="177"/>
      <c r="F26" s="39"/>
      <c r="G26" s="117" t="s">
        <v>27</v>
      </c>
      <c r="H26" s="118" t="s">
        <v>28</v>
      </c>
      <c r="I26" s="40" t="s">
        <v>29</v>
      </c>
    </row>
    <row r="27" spans="1:19" ht="15.75" thickBot="1" x14ac:dyDescent="0.25">
      <c r="A27" s="119" t="s">
        <v>30</v>
      </c>
      <c r="B27" s="120">
        <v>198.49</v>
      </c>
      <c r="C27" s="121"/>
      <c r="E27" s="179" t="s">
        <v>31</v>
      </c>
      <c r="F27" s="179"/>
      <c r="G27" s="122">
        <f>ROUND(SUM(G12:G26),2)</f>
        <v>0</v>
      </c>
      <c r="H27" s="123">
        <f>G27*12</f>
        <v>0</v>
      </c>
      <c r="I27" s="41">
        <f>G27*9</f>
        <v>0</v>
      </c>
      <c r="J27" s="26"/>
      <c r="K27" s="26"/>
    </row>
    <row r="28" spans="1:19" ht="15.75" thickTop="1" x14ac:dyDescent="0.2">
      <c r="A28" s="124" t="s">
        <v>5</v>
      </c>
      <c r="B28" s="125">
        <v>474.39</v>
      </c>
      <c r="C28" s="121"/>
      <c r="E28" s="179" t="s">
        <v>32</v>
      </c>
      <c r="F28" s="180"/>
      <c r="G28" s="127">
        <f>G27/2</f>
        <v>0</v>
      </c>
      <c r="H28" s="117">
        <f>G28*12</f>
        <v>0</v>
      </c>
      <c r="I28" s="42">
        <f t="shared" ref="I28:I29" si="4">G28*9</f>
        <v>0</v>
      </c>
      <c r="J28" s="26"/>
      <c r="K28" s="26"/>
    </row>
    <row r="29" spans="1:19" ht="15" x14ac:dyDescent="0.2">
      <c r="A29" s="128" t="s">
        <v>33</v>
      </c>
      <c r="B29" s="129">
        <v>0</v>
      </c>
      <c r="C29" s="121"/>
      <c r="D29" s="26"/>
      <c r="E29" s="179" t="s">
        <v>34</v>
      </c>
      <c r="F29" s="180"/>
      <c r="G29" s="127">
        <f>G27/2</f>
        <v>0</v>
      </c>
      <c r="H29" s="117">
        <f>G29*12</f>
        <v>0</v>
      </c>
      <c r="I29" s="42">
        <f t="shared" si="4"/>
        <v>0</v>
      </c>
      <c r="J29" s="26"/>
    </row>
    <row r="30" spans="1:19" ht="15" x14ac:dyDescent="0.2">
      <c r="A30" s="130"/>
      <c r="B30" s="121"/>
      <c r="F30" s="26"/>
      <c r="G30" s="131"/>
      <c r="H30" s="26"/>
      <c r="I30" s="26"/>
      <c r="K30" s="26"/>
    </row>
    <row r="31" spans="1:19" ht="17.100000000000001" customHeight="1" thickBot="1" x14ac:dyDescent="0.25">
      <c r="I31" s="39" t="s">
        <v>35</v>
      </c>
      <c r="K31" s="43"/>
    </row>
    <row r="32" spans="1:19" ht="14.1" customHeight="1" thickBot="1" x14ac:dyDescent="0.3">
      <c r="A32" s="176" t="s">
        <v>36</v>
      </c>
      <c r="B32" s="177"/>
      <c r="G32" s="132" t="s">
        <v>37</v>
      </c>
      <c r="H32" s="132" t="s">
        <v>38</v>
      </c>
      <c r="I32" s="44" t="s">
        <v>25</v>
      </c>
      <c r="K32" s="45"/>
      <c r="L32" s="45"/>
    </row>
    <row r="33" spans="1:12" ht="15" x14ac:dyDescent="0.2">
      <c r="A33" s="133" t="s">
        <v>39</v>
      </c>
      <c r="B33" s="134">
        <v>0.311</v>
      </c>
      <c r="D33" s="130" t="s">
        <v>42</v>
      </c>
      <c r="F33" s="126" t="s">
        <v>40</v>
      </c>
      <c r="G33" s="135">
        <f>ROUND(((F12+F16+F14+F22)/2*(1+B38)),2)</f>
        <v>0</v>
      </c>
      <c r="H33" s="135">
        <f>ROUND(G33*12,2)</f>
        <v>0</v>
      </c>
      <c r="I33" s="42">
        <f>G33*9</f>
        <v>0</v>
      </c>
      <c r="J33" s="46"/>
      <c r="K33" s="26"/>
      <c r="L33" s="46"/>
    </row>
    <row r="34" spans="1:12" ht="18" x14ac:dyDescent="0.25">
      <c r="A34" s="136" t="s">
        <v>62</v>
      </c>
      <c r="B34" s="137">
        <v>3.5999999999999997E-2</v>
      </c>
      <c r="D34" s="130" t="s">
        <v>63</v>
      </c>
      <c r="F34" s="138" t="s">
        <v>42</v>
      </c>
      <c r="G34" s="139"/>
      <c r="H34" s="139"/>
      <c r="I34" s="47"/>
      <c r="J34" s="45"/>
      <c r="K34" s="26"/>
      <c r="L34" s="46"/>
    </row>
    <row r="35" spans="1:12" ht="15" x14ac:dyDescent="0.2">
      <c r="A35" s="140" t="s">
        <v>64</v>
      </c>
      <c r="B35" s="141">
        <v>5.01</v>
      </c>
      <c r="D35" s="130"/>
      <c r="G35" s="139"/>
      <c r="H35" s="139"/>
      <c r="I35" s="39"/>
    </row>
    <row r="36" spans="1:12" ht="15" x14ac:dyDescent="0.2">
      <c r="A36" s="142" t="s">
        <v>44</v>
      </c>
      <c r="B36" s="143" t="s">
        <v>65</v>
      </c>
      <c r="D36" t="s">
        <v>66</v>
      </c>
      <c r="F36" s="126" t="s">
        <v>45</v>
      </c>
      <c r="G36" s="135">
        <f>ROUND(((F12+F14+F16)*1.09)/2,2)</f>
        <v>0</v>
      </c>
      <c r="H36" s="135">
        <f>G36*12</f>
        <v>0</v>
      </c>
      <c r="I36" s="42">
        <f>G36*9</f>
        <v>0</v>
      </c>
    </row>
    <row r="37" spans="1:12" x14ac:dyDescent="0.2">
      <c r="A37" s="142" t="s">
        <v>46</v>
      </c>
      <c r="B37" s="143" t="s">
        <v>65</v>
      </c>
      <c r="D37" s="130" t="s">
        <v>67</v>
      </c>
      <c r="F37" s="126" t="s">
        <v>47</v>
      </c>
      <c r="K37" s="46"/>
    </row>
    <row r="38" spans="1:12" ht="18" x14ac:dyDescent="0.25">
      <c r="A38" s="144" t="s">
        <v>48</v>
      </c>
      <c r="B38" s="145">
        <v>0.09</v>
      </c>
      <c r="G38" s="146"/>
      <c r="K38" s="45"/>
      <c r="L38" s="46"/>
    </row>
    <row r="39" spans="1:12" ht="9.9499999999999993" customHeight="1" x14ac:dyDescent="0.25">
      <c r="B39" s="147"/>
      <c r="I39" s="46"/>
      <c r="J39" s="46"/>
      <c r="L39" s="45"/>
    </row>
    <row r="40" spans="1:12" x14ac:dyDescent="0.2">
      <c r="E40" s="148" t="s">
        <v>49</v>
      </c>
      <c r="F40" s="148" t="s">
        <v>50</v>
      </c>
      <c r="G40" s="149" t="s">
        <v>37</v>
      </c>
      <c r="H40" s="148" t="s">
        <v>38</v>
      </c>
    </row>
    <row r="41" spans="1:12" x14ac:dyDescent="0.2">
      <c r="E41" s="39"/>
      <c r="F41" s="39"/>
      <c r="G41" s="117"/>
      <c r="H41" s="39"/>
    </row>
    <row r="42" spans="1:12" x14ac:dyDescent="0.2">
      <c r="A42" s="48"/>
      <c r="B42" s="150" t="s">
        <v>51</v>
      </c>
      <c r="C42" s="48"/>
      <c r="E42" s="117">
        <f>H42/24</f>
        <v>0</v>
      </c>
      <c r="F42" s="117">
        <f>H42/26</f>
        <v>0</v>
      </c>
      <c r="G42" s="117">
        <f>G27/2</f>
        <v>0</v>
      </c>
      <c r="H42" s="117">
        <f>G42*12</f>
        <v>0</v>
      </c>
    </row>
    <row r="43" spans="1:12" x14ac:dyDescent="0.2">
      <c r="A43" s="48"/>
      <c r="B43" s="151"/>
      <c r="C43" s="48"/>
      <c r="D43" s="48"/>
      <c r="E43" s="39"/>
      <c r="F43" s="117"/>
      <c r="G43" s="117"/>
      <c r="H43" s="39"/>
      <c r="K43" s="46"/>
    </row>
    <row r="44" spans="1:12" x14ac:dyDescent="0.2">
      <c r="A44" s="48"/>
      <c r="B44" s="150" t="s">
        <v>52</v>
      </c>
      <c r="C44" s="48"/>
      <c r="D44" s="48"/>
      <c r="E44" s="117">
        <f>H44/24</f>
        <v>0</v>
      </c>
      <c r="F44" s="117">
        <f>H44/26</f>
        <v>0</v>
      </c>
      <c r="G44" s="117">
        <f>G42/2*2</f>
        <v>0</v>
      </c>
      <c r="H44" s="117">
        <f>G44*12</f>
        <v>0</v>
      </c>
      <c r="L44" s="48"/>
    </row>
    <row r="45" spans="1:12" x14ac:dyDescent="0.2">
      <c r="A45" s="48"/>
      <c r="B45" s="151"/>
      <c r="C45" s="48"/>
      <c r="D45" s="48"/>
      <c r="E45" s="39"/>
      <c r="F45" s="39"/>
      <c r="G45" s="117"/>
      <c r="H45" s="39"/>
      <c r="I45" s="46"/>
      <c r="J45" s="46"/>
      <c r="K45" s="26"/>
    </row>
    <row r="46" spans="1:12" x14ac:dyDescent="0.2">
      <c r="A46" s="48"/>
      <c r="B46" s="150" t="s">
        <v>53</v>
      </c>
      <c r="C46" s="48"/>
      <c r="D46" s="48"/>
      <c r="E46" s="117">
        <f>H46/24</f>
        <v>0</v>
      </c>
      <c r="F46" s="117">
        <f>H46/26</f>
        <v>0</v>
      </c>
      <c r="G46" s="117">
        <f>G33</f>
        <v>0</v>
      </c>
      <c r="H46" s="27">
        <f>G46*12</f>
        <v>0</v>
      </c>
      <c r="L46" s="26"/>
    </row>
    <row r="47" spans="1:12" x14ac:dyDescent="0.2">
      <c r="A47" s="48"/>
      <c r="B47" s="150"/>
      <c r="C47" s="48"/>
      <c r="E47" s="39"/>
      <c r="F47" s="39"/>
      <c r="G47" s="117"/>
      <c r="H47" s="39"/>
      <c r="I47" s="26"/>
      <c r="J47" s="26"/>
      <c r="K47" s="26"/>
    </row>
    <row r="48" spans="1:12" x14ac:dyDescent="0.2">
      <c r="A48" s="48"/>
      <c r="B48" s="150" t="s">
        <v>54</v>
      </c>
      <c r="C48" s="48"/>
      <c r="E48" s="117">
        <f>H48/24</f>
        <v>0</v>
      </c>
      <c r="F48" s="117">
        <f>H48/26</f>
        <v>0</v>
      </c>
      <c r="G48" s="117">
        <f>G36</f>
        <v>0</v>
      </c>
      <c r="H48" s="27">
        <f>G48*12</f>
        <v>0</v>
      </c>
      <c r="L48" s="26"/>
    </row>
    <row r="49" spans="1:12" x14ac:dyDescent="0.2">
      <c r="B49" s="48"/>
      <c r="C49" s="48"/>
      <c r="I49" s="26"/>
      <c r="J49" s="26"/>
      <c r="K49" s="49"/>
    </row>
    <row r="50" spans="1:12" ht="66" customHeight="1" x14ac:dyDescent="0.2">
      <c r="A50" s="178" t="s">
        <v>72</v>
      </c>
      <c r="B50" s="178"/>
      <c r="C50" s="178"/>
      <c r="D50" s="178"/>
      <c r="E50" s="178"/>
      <c r="F50" s="178"/>
      <c r="G50" s="178"/>
      <c r="H50" s="178"/>
      <c r="L50" s="49"/>
    </row>
    <row r="51" spans="1:12" x14ac:dyDescent="0.2">
      <c r="A51" s="48"/>
      <c r="C51" s="48"/>
      <c r="I51" s="49"/>
      <c r="J51" s="49"/>
      <c r="K51" s="49"/>
    </row>
    <row r="52" spans="1:12" x14ac:dyDescent="0.2">
      <c r="L52" s="49"/>
    </row>
    <row r="53" spans="1:12" x14ac:dyDescent="0.2">
      <c r="I53" s="49"/>
      <c r="J53" s="49"/>
    </row>
  </sheetData>
  <sheetProtection selectLockedCells="1"/>
  <protectedRanges>
    <protectedRange sqref="B27:B30 C27:C29 B33:B39 B8:F8" name="Plage1"/>
  </protectedRanges>
  <mergeCells count="11">
    <mergeCell ref="A50:H50"/>
    <mergeCell ref="E28:F28"/>
    <mergeCell ref="E29:F29"/>
    <mergeCell ref="A32:B32"/>
    <mergeCell ref="A2:H2"/>
    <mergeCell ref="E27:F27"/>
    <mergeCell ref="A1:F1"/>
    <mergeCell ref="B4:E4"/>
    <mergeCell ref="B6:E6"/>
    <mergeCell ref="E8:G8"/>
    <mergeCell ref="A26:B26"/>
  </mergeCells>
  <dataValidations count="2">
    <dataValidation type="whole" operator="greaterThan" allowBlank="1" showInputMessage="1" showErrorMessage="1" sqref="D12" xr:uid="{326DACEF-0F35-41B8-9568-B95EA41164B4}">
      <formula1>D12</formula1>
    </dataValidation>
    <dataValidation type="list" allowBlank="1" showInputMessage="1" showErrorMessage="1" sqref="D8:E8" xr:uid="{5EBE17DD-9C81-433A-9E47-99C707B55E09}">
      <formula1>$A$27:$A$29</formula1>
    </dataValidation>
  </dataValidations>
  <printOptions horizontalCentered="1"/>
  <pageMargins left="0.23622047244094491" right="0.23622047244094491" top="0.55118110236220474" bottom="0.35433070866141736" header="0.11811023622047245" footer="0.11811023622047245"/>
  <pageSetup fitToHeight="0" orientation="landscape" r:id="rId1"/>
  <headerFooter alignWithMargins="0">
    <oddFooter>&amp;L&amp;Y2025 - Assurance collective Fabriques - employé(e) de &amp;A</oddFooter>
  </headerFooter>
  <rowBreaks count="1" manualBreakCount="1">
    <brk id="25" max="7" man="1"/>
  </rowBreaks>
  <legacyDrawing r:id="rId2"/>
</worksheet>
</file>

<file path=docMetadata/LabelInfo.xml><?xml version="1.0" encoding="utf-8"?>
<clbl:labelList xmlns:clbl="http://schemas.microsoft.com/office/2020/mipLabelMetadata">
  <clbl:label id="{fe5fe498-7a7f-424d-9e6a-7535666b315f}" enabled="0" method="" siteId="{fe5fe498-7a7f-424d-9e6a-7535666b31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64 ans et moins</vt:lpstr>
      <vt:lpstr>65 ans et plus</vt:lpstr>
      <vt:lpstr>'64 ans et moins'!a</vt:lpstr>
      <vt:lpstr>'65 ans et plus'!b</vt:lpstr>
      <vt:lpstr>'64 ans et moins'!Print_Area</vt:lpstr>
      <vt:lpstr>'65 ans et plus'!Print_Area</vt:lpstr>
      <vt:lpstr>'64 ans et moins'!Print_Titles</vt:lpstr>
      <vt:lpstr>'65 ans et plus'!Print_Titles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Woo</dc:creator>
  <cp:lastModifiedBy>Anastasia Charasidis</cp:lastModifiedBy>
  <cp:lastPrinted>2025-01-28T14:58:19Z</cp:lastPrinted>
  <dcterms:created xsi:type="dcterms:W3CDTF">2025-01-23T16:51:42Z</dcterms:created>
  <dcterms:modified xsi:type="dcterms:W3CDTF">2026-01-08T20:55:18Z</dcterms:modified>
</cp:coreProperties>
</file>